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es\Sp Asmt. DirChrgs. Sp Taxes\#DirChg20.21\Accounting\"/>
    </mc:Choice>
  </mc:AlternateContent>
  <bookViews>
    <workbookView xWindow="3060" yWindow="465" windowWidth="12120" windowHeight="9090" tabRatio="737"/>
  </bookViews>
  <sheets>
    <sheet name="SCHEDULE 19.20" sheetId="1" r:id="rId1"/>
  </sheets>
  <definedNames>
    <definedName name="\A">#REF!</definedName>
    <definedName name="\B">#REF!</definedName>
    <definedName name="_xlnm._FilterDatabase" localSheetId="0" hidden="1">'SCHEDULE 19.20'!$A$5:$G$160</definedName>
    <definedName name="_xlnm.Print_Area" localSheetId="0">'SCHEDULE 19.20'!$A$1:$G$161</definedName>
    <definedName name="_xlnm.Print_Titles" localSheetId="0">'SCHEDULE 19.20'!$4:$5</definedName>
  </definedNames>
  <calcPr calcId="152511"/>
</workbook>
</file>

<file path=xl/calcChain.xml><?xml version="1.0" encoding="utf-8"?>
<calcChain xmlns="http://schemas.openxmlformats.org/spreadsheetml/2006/main">
  <c r="G133" i="1" l="1"/>
  <c r="G132" i="1"/>
  <c r="G131" i="1"/>
  <c r="G130" i="1"/>
  <c r="E160" i="1"/>
  <c r="G106" i="1"/>
  <c r="G105" i="1"/>
  <c r="G104" i="1"/>
  <c r="G95" i="1"/>
  <c r="E86" i="1"/>
  <c r="D86" i="1"/>
  <c r="E85" i="1"/>
  <c r="D85" i="1"/>
  <c r="E55" i="1"/>
  <c r="D55" i="1"/>
  <c r="E53" i="1"/>
  <c r="D53" i="1"/>
  <c r="E42" i="1"/>
  <c r="D42" i="1"/>
  <c r="E41" i="1"/>
  <c r="D41" i="1"/>
  <c r="E40" i="1"/>
  <c r="D40" i="1"/>
  <c r="D160" i="1" s="1"/>
  <c r="E38" i="1"/>
  <c r="D38" i="1"/>
  <c r="E37" i="1"/>
  <c r="D37" i="1"/>
  <c r="E30" i="1"/>
  <c r="D30" i="1"/>
  <c r="G144" i="1" l="1"/>
  <c r="G116" i="1"/>
  <c r="G115" i="1"/>
  <c r="A160" i="1"/>
  <c r="G11" i="1"/>
  <c r="G10" i="1"/>
  <c r="G14" i="1"/>
  <c r="G13" i="1"/>
  <c r="G18" i="1"/>
  <c r="G17" i="1"/>
  <c r="G16" i="1"/>
  <c r="G33" i="1"/>
  <c r="C160" i="1" l="1"/>
  <c r="G158" i="1" l="1"/>
  <c r="G157" i="1"/>
  <c r="G103" i="1" l="1"/>
  <c r="G134" i="1" l="1"/>
  <c r="G98" i="1"/>
  <c r="G48" i="1"/>
  <c r="G47" i="1"/>
  <c r="G46" i="1"/>
  <c r="G45" i="1"/>
  <c r="G44" i="1"/>
  <c r="G43" i="1"/>
  <c r="G42" i="1"/>
  <c r="G41" i="1"/>
  <c r="G40" i="1"/>
  <c r="G50" i="1"/>
  <c r="G49" i="1"/>
  <c r="G38" i="1"/>
  <c r="G88" i="1" l="1"/>
  <c r="G102" i="1" l="1"/>
  <c r="G101" i="1" l="1"/>
  <c r="G100" i="1"/>
  <c r="G59" i="1" l="1"/>
  <c r="G155" i="1" l="1"/>
  <c r="G154" i="1"/>
  <c r="G35" i="1" l="1"/>
  <c r="G156" i="1" l="1"/>
  <c r="G81" i="1" l="1"/>
  <c r="G120" i="1"/>
  <c r="G39" i="1" l="1"/>
  <c r="G9" i="1" l="1"/>
  <c r="G8" i="1"/>
  <c r="G7" i="1"/>
  <c r="G6" i="1"/>
  <c r="G78" i="1" l="1"/>
  <c r="G114" i="1" l="1"/>
  <c r="G117" i="1" l="1"/>
  <c r="G99" i="1" l="1"/>
  <c r="G153" i="1" l="1"/>
  <c r="G152" i="1"/>
  <c r="G97" i="1" l="1"/>
  <c r="G66" i="1"/>
  <c r="F107" i="1" l="1"/>
  <c r="G82" i="1" l="1"/>
  <c r="G89" i="1" l="1"/>
  <c r="G87" i="1"/>
  <c r="G86" i="1"/>
  <c r="G36" i="1" l="1"/>
  <c r="G30" i="1" l="1"/>
  <c r="G151" i="1" l="1"/>
  <c r="A1" i="1"/>
  <c r="G34" i="1" l="1"/>
  <c r="F109" i="1" l="1"/>
  <c r="G150" i="1" l="1"/>
  <c r="G149" i="1"/>
  <c r="G148" i="1"/>
  <c r="G147" i="1"/>
  <c r="G146" i="1"/>
  <c r="G145" i="1"/>
  <c r="G143" i="1"/>
  <c r="G142" i="1"/>
  <c r="G141" i="1"/>
  <c r="G140" i="1"/>
  <c r="G139" i="1"/>
  <c r="G138" i="1"/>
  <c r="G137" i="1"/>
  <c r="G136" i="1"/>
  <c r="G135" i="1"/>
  <c r="G129" i="1"/>
  <c r="G128" i="1"/>
  <c r="G127" i="1"/>
  <c r="G125" i="1"/>
  <c r="G124" i="1"/>
  <c r="G123" i="1"/>
  <c r="G122" i="1"/>
  <c r="G121" i="1"/>
  <c r="G119" i="1"/>
  <c r="G118" i="1"/>
  <c r="G113" i="1"/>
  <c r="G112" i="1"/>
  <c r="G111" i="1"/>
  <c r="G110" i="1"/>
  <c r="G109" i="1"/>
  <c r="G108" i="1"/>
  <c r="G107" i="1"/>
  <c r="G96" i="1"/>
  <c r="G93" i="1"/>
  <c r="G92" i="1"/>
  <c r="G91" i="1"/>
  <c r="G90" i="1"/>
  <c r="G83" i="1"/>
  <c r="G80" i="1"/>
  <c r="G79" i="1"/>
  <c r="G77" i="1"/>
  <c r="G76" i="1"/>
  <c r="G75" i="1"/>
  <c r="G74" i="1"/>
  <c r="G73" i="1"/>
  <c r="G72" i="1"/>
  <c r="G71" i="1"/>
  <c r="G70" i="1"/>
  <c r="G69" i="1"/>
  <c r="G67" i="1"/>
  <c r="G68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37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5" i="1"/>
  <c r="G12" i="1"/>
  <c r="G160" i="1" l="1"/>
</calcChain>
</file>

<file path=xl/sharedStrings.xml><?xml version="1.0" encoding="utf-8"?>
<sst xmlns="http://schemas.openxmlformats.org/spreadsheetml/2006/main" count="163" uniqueCount="163">
  <si>
    <t>TOTAL</t>
  </si>
  <si>
    <t>NUMBER</t>
  </si>
  <si>
    <t>CITY OF DINUBA DOWNTOWN ASSMT DIST</t>
  </si>
  <si>
    <t xml:space="preserve">CITY OF DINUBA L &amp; L </t>
  </si>
  <si>
    <t xml:space="preserve">CITY OF FARMERSVILLE     L &amp; L </t>
  </si>
  <si>
    <t>CITY OF LINDSAY       L &amp; L 96-01</t>
  </si>
  <si>
    <t>CITY OF PORTERVILLE     L &amp; L</t>
  </si>
  <si>
    <t>CITY OF TULARE     L &amp; L 90-01</t>
  </si>
  <si>
    <t>CITY OF TULARE     L &amp; L 91-01</t>
  </si>
  <si>
    <t>CITY OF TULARE     L &amp; L 93-01</t>
  </si>
  <si>
    <t>CITY OF TULARE     L &amp; L 00-01</t>
  </si>
  <si>
    <t>CITY OF VISALIA     SEWER MT</t>
  </si>
  <si>
    <t>CITY OF VISALIA     DEL REFUSE</t>
  </si>
  <si>
    <t>CITY OF VISALIA     NE SPECIAL SERV</t>
  </si>
  <si>
    <t>CITY OF VISALIA     L &amp; L</t>
  </si>
  <si>
    <t>CITY OF VISALIA     LOS RIOS-1915 ACT Bond</t>
  </si>
  <si>
    <t>ALPINE VILLAGE-SEQUOIA CREST</t>
  </si>
  <si>
    <t>LEMON COVE SANITARY     SEWER CHG</t>
  </si>
  <si>
    <t>OROSI PUD  MIDWAY    SEWER MT PRIN</t>
  </si>
  <si>
    <t>OROSI PUD  MIDWAY     SEWER MT INT</t>
  </si>
  <si>
    <t>NE OROSI PUD     WATER MT PRIN</t>
  </si>
  <si>
    <t>NE OROSI PUD     WATER MT INT</t>
  </si>
  <si>
    <t>PONDEROSA CSD     SNOW REMOVAL</t>
  </si>
  <si>
    <t>PONDEROSA CSD     WATER SERVICE</t>
  </si>
  <si>
    <t>THREE RIVERS CSD     CSD FEE</t>
  </si>
  <si>
    <t>CITRUS PEST A</t>
  </si>
  <si>
    <t>WOODLAKE FIRE DIST     FIRE BENEFIT ASMT</t>
  </si>
  <si>
    <t>DUCOR CSD     WATER MT PRINC - 1915 ACT</t>
  </si>
  <si>
    <t xml:space="preserve">DUCOR CSD     WATER MT INT - 1915 ACT </t>
  </si>
  <si>
    <t>DUCOR CSD     WATER ASMT PRINC - 1915 ACT</t>
  </si>
  <si>
    <t>DUCOR CSD     WATER ASMT INT - 1915 ACT</t>
  </si>
  <si>
    <t>EL RANCHO SEWER CHG  CNTY SERVICE AREA #1</t>
  </si>
  <si>
    <t>DELFT COLONY SEWER #1</t>
  </si>
  <si>
    <t>DELFT COLONY WATER #1</t>
  </si>
  <si>
    <t>SEVILLE SEWER #1</t>
  </si>
  <si>
    <t>TERRA BELLA  SEWER PRINCIPLE</t>
  </si>
  <si>
    <t>TERRA BELLA  SEWER INTEREST</t>
  </si>
  <si>
    <t>TERRA BELLA SEWER     DEL SEWER CHG</t>
  </si>
  <si>
    <t>TRAVER SEWER #1</t>
  </si>
  <si>
    <t>TOOLEVILLE ZOB</t>
  </si>
  <si>
    <t>YETTEM SEWER #1</t>
  </si>
  <si>
    <t>YETTEM WATER #1</t>
  </si>
  <si>
    <t xml:space="preserve">TONYVILLE SEWER </t>
  </si>
  <si>
    <t>OROSI LAND &amp; LIGHT 92-01</t>
  </si>
  <si>
    <t>TULARE COUNTY SUBST BLDG</t>
  </si>
  <si>
    <t>OROSI STORM  95-720</t>
  </si>
  <si>
    <t>OROSI STORM  98-722</t>
  </si>
  <si>
    <t>TULARE COUNTY FIRE DEPT WEED ABATEMENT</t>
  </si>
  <si>
    <t>WOODVILLE PUD</t>
  </si>
  <si>
    <t>WELLS TRACT DEL WTR CHG</t>
  </si>
  <si>
    <t>WELLS TRACT DEL SEWER CHG</t>
  </si>
  <si>
    <t># of Assessments</t>
  </si>
  <si>
    <t>Direct Charge Total</t>
  </si>
  <si>
    <t>Report Charge</t>
  </si>
  <si>
    <t>Charge per Asmt</t>
  </si>
  <si>
    <t>Total Charges</t>
  </si>
  <si>
    <t>CITY OF LINDSAY       L &amp; L 01-01</t>
  </si>
  <si>
    <t>CITY OF LINDSAY       L &amp; L 02-01</t>
  </si>
  <si>
    <t>CITY OF LINDSAY       L &amp; L 02-02</t>
  </si>
  <si>
    <t>GOSHEN COMMUNITY SERVICE DISTRICT</t>
  </si>
  <si>
    <t>CITY OF TULARE     L &amp; L 01-01</t>
  </si>
  <si>
    <t>CITY OF VISALIA     BUSINESS INCENTIVE</t>
  </si>
  <si>
    <t>ALTA IRRIGATION</t>
  </si>
  <si>
    <t>CITRUS PEST B</t>
  </si>
  <si>
    <t>CITY OF TULARE     L &amp; L 03-01</t>
  </si>
  <si>
    <t>CITY OF TULARE     L &amp; L 03-02</t>
  </si>
  <si>
    <t>CITY OF EXETER     WEED ABATEMENT Non Teeter</t>
  </si>
  <si>
    <t>CITY OF FARMERSVILLE     CURB &amp; GUTTER Non T</t>
  </si>
  <si>
    <t>CITY OF FARMERSVILLE     WEED ABATEMENT Non T</t>
  </si>
  <si>
    <t>CITY OF PVLE  WEED ABATEMENT new # in 04 for NT</t>
  </si>
  <si>
    <t>CITY OF TULARE     WEED ABATEMENT POST 04 NT</t>
  </si>
  <si>
    <t>RICHGROVE CSD</t>
  </si>
  <si>
    <t>CITY OF VISALIA     WEED ABATEMENT POST 04 NT</t>
  </si>
  <si>
    <t>CITY OF WOODLAKE     NUISANCE ABATEMENT NT</t>
  </si>
  <si>
    <t>THREE RIVERS MEMORIAL DISTRICT</t>
  </si>
  <si>
    <t>TABLE GRAPE PEST &amp; DISEASE CONTROL</t>
  </si>
  <si>
    <t>CITY OF PORTERVILLE   CITY SERVICES</t>
  </si>
  <si>
    <t>CITY OF LINDSAY       L &amp; L 92-01</t>
  </si>
  <si>
    <t>CITY OF TULARE     L &amp; L 05-ALL</t>
  </si>
  <si>
    <t>CITY OF VISALIA     L &amp; L PARK DIST</t>
  </si>
  <si>
    <t>CITY OF LINDSAY       L &amp; L 07-01</t>
  </si>
  <si>
    <t>CITY OF LINDSAY       L &amp; L 07-02</t>
  </si>
  <si>
    <t>CITY OF TULARE     L &amp; L 89-ALL</t>
  </si>
  <si>
    <t>CITY OF VISALIA     VILLAGE WEST ROAD</t>
  </si>
  <si>
    <t>SPRINGVILLE MEMORIAL DISTRICT</t>
  </si>
  <si>
    <t>CITY OF VISALIA     BUILDING ABATEMENT</t>
  </si>
  <si>
    <t>THREE RIVERS CSD     ID #1</t>
  </si>
  <si>
    <t>OROSI STORM  04-754</t>
  </si>
  <si>
    <t>CITY OF VISALIA     IMPROVNT DIST</t>
  </si>
  <si>
    <t>CITY OF VISALIA     CURB &amp; GUTTER</t>
  </si>
  <si>
    <t>CITY OF EXETER     BLDG &amp; LOT CLR - Non Teeter</t>
  </si>
  <si>
    <t>CITY OF EXETER     L &amp; L 91-01</t>
  </si>
  <si>
    <t>CITY OF TULARE     BUILDING ABATEMENT POST 04 NT</t>
  </si>
  <si>
    <t xml:space="preserve">CITY OF WOODLAKE     L &amp; L </t>
  </si>
  <si>
    <t>EARLIMART L &amp; L 02-01</t>
  </si>
  <si>
    <t>EARLIMART STORM DRAIN 04-744</t>
  </si>
  <si>
    <t>EARLIMART STORM DRAIN 02-746</t>
  </si>
  <si>
    <t>TIPTON STORM DRAIN 02-748</t>
  </si>
  <si>
    <t>TEVISTON STORM DRAIN 04-752</t>
  </si>
  <si>
    <t>CUTLER STORM DRAIN 05-764</t>
  </si>
  <si>
    <t>TULARE COUNTY PENALTY ASSMT</t>
  </si>
  <si>
    <t>VISALIA ROAD IMPR 05-772R</t>
  </si>
  <si>
    <t>VISALIA SDRAIN 07-792</t>
  </si>
  <si>
    <t>VISALIA ROAD IMPR 04-792R</t>
  </si>
  <si>
    <t xml:space="preserve">DIRECT CHARGE NAME </t>
  </si>
  <si>
    <t>DELTA VECTOR CONTROL DISTRICT</t>
  </si>
  <si>
    <t>VISALIA SDRAIN 07-767</t>
  </si>
  <si>
    <t>VISALIA ROAD IMPR 07-767R</t>
  </si>
  <si>
    <t>VISALIA 05-759R ROAD</t>
  </si>
  <si>
    <t>GOSHEN 09-804R ROAD</t>
  </si>
  <si>
    <t>CITY OF VISALIA     ORCHARD WALK</t>
  </si>
  <si>
    <t>LOCAL WILLIAMSON ACT AB1265</t>
  </si>
  <si>
    <t>SEVILLE WATER</t>
  </si>
  <si>
    <t>CITY OF LINDSAY       L &amp; L 09-01</t>
  </si>
  <si>
    <t>CITY OF LINDSAY       L &amp; L 11-01</t>
  </si>
  <si>
    <t>GOSHEN CSD L&amp;L</t>
  </si>
  <si>
    <t>NEW AGENCIES ADDED</t>
  </si>
  <si>
    <t>TULARE LAKE DRAINAGE DISTRICT</t>
  </si>
  <si>
    <t>CITY OF PORTERVILLE DEVELOPMENT FEE</t>
  </si>
  <si>
    <t>CITY OF VISALIA     OPEN SPACE</t>
  </si>
  <si>
    <t>CITY OF TULARE     PUBLIC WORKS IMPROVEMENT/ 10-01</t>
  </si>
  <si>
    <t>PHFA CA PACE (EXETER)</t>
  </si>
  <si>
    <t>ALPAUGH CSD</t>
  </si>
  <si>
    <t>KENNEDY MEADOWS</t>
  </si>
  <si>
    <t>GOSHEN 12-804R ROAD</t>
  </si>
  <si>
    <t>CITY OF PORTERVILLE MISC FEE</t>
  </si>
  <si>
    <t>TULARE IRRIGATION DISTRICT</t>
  </si>
  <si>
    <t>CITY OF PORTERVILLE SEWER</t>
  </si>
  <si>
    <t>CITY OF PORTERVILLE UTIL</t>
  </si>
  <si>
    <t>CITY OF EXETER     NUISANCE ABATEMENT</t>
  </si>
  <si>
    <t>CITY OF VISALIA     WATER ASSESSMENT</t>
  </si>
  <si>
    <t>VISALIA 13-792R</t>
  </si>
  <si>
    <t>VISALIA 13-792</t>
  </si>
  <si>
    <t>WESTERN RIVERSIDE COUNCIL OF GOVERNMENTS</t>
  </si>
  <si>
    <t>CALIFORNIA FIRST PACE</t>
  </si>
  <si>
    <t>CITY OF DINUBA  NEBRASKA PARK L&amp;L</t>
  </si>
  <si>
    <t>CITY OF DINUBA  VISCAYA L&amp;L</t>
  </si>
  <si>
    <t>CITY OF DINUBA  PARKSIDE VILLAGE L&amp;L</t>
  </si>
  <si>
    <t>CITY OF DINUBA  PARKSIDE-MUIRFIELD L&amp;L</t>
  </si>
  <si>
    <t>CITY OF TULARE     PBID</t>
  </si>
  <si>
    <t>TRAVER 14-830</t>
  </si>
  <si>
    <t>VISALIA 14-792R</t>
  </si>
  <si>
    <t>VISALIA 14-792 STORM</t>
  </si>
  <si>
    <t>CITY OF VISALIA     PARKING LIEU</t>
  </si>
  <si>
    <t>CONSOLIDATED IRRIGATION DISTRICT</t>
  </si>
  <si>
    <t>CA MUNICIPAL PACE (CMFA)</t>
  </si>
  <si>
    <t>CA OPEN PACE (CSCDA)</t>
  </si>
  <si>
    <t>YGRENE (GSFA)</t>
  </si>
  <si>
    <t>CITY OF LINDSAY       WEED ABATEMENT</t>
  </si>
  <si>
    <t>TRI-COUNTY WATER AUTHORITY</t>
  </si>
  <si>
    <t>16-767-VISALIA</t>
  </si>
  <si>
    <t>16-767R-VISALIA</t>
  </si>
  <si>
    <t>CITY OF DINUBA FACILITIES DIST</t>
  </si>
  <si>
    <t xml:space="preserve">CITY OF TULARE     L &amp; L POST 07 </t>
  </si>
  <si>
    <t>TULARE COUNTY COMMUNITY FACILITIES DISTRICT</t>
  </si>
  <si>
    <t>EAST OROSI CSD</t>
  </si>
  <si>
    <t>TRACT 92 CSD</t>
  </si>
  <si>
    <t>LINDMORE IRRIGATION DISTRICT</t>
  </si>
  <si>
    <t>18-789 GOSHEN</t>
  </si>
  <si>
    <t>18-789R GOSHEN</t>
  </si>
  <si>
    <t>17-003 OROSI</t>
  </si>
  <si>
    <t>17-003R OROSI</t>
  </si>
  <si>
    <t xml:space="preserve">2020/21 Direct Charges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</si>
</sst>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SWISS"/>
    </font>
    <font>
      <sz val="14"/>
      <color indexed="8"/>
      <name val="SWISS"/>
    </font>
    <font>
      <sz val="14"/>
      <color indexed="12"/>
      <name val="SWISS"/>
    </font>
    <font>
      <sz val="12"/>
      <color indexed="12"/>
      <name val="SWISS"/>
    </font>
    <font>
      <sz val="12"/>
      <name val="SWISS"/>
    </font>
    <font>
      <sz val="14"/>
      <name val="SWISS"/>
    </font>
    <font>
      <b/>
      <sz val="14"/>
      <color indexed="12"/>
      <name val="SWISS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darkGray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 applyNumberFormat="1" applyFont="1" applyAlignment="1" applyProtection="1">
      <protection locked="0"/>
    </xf>
    <xf numFmtId="0" fontId="0" fillId="0" borderId="0" xfId="0" applyFont="1" applyAlignment="1"/>
    <xf numFmtId="0" fontId="1" fillId="2" borderId="1" xfId="0" applyFont="1" applyFill="1" applyBorder="1" applyAlignment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/>
    <xf numFmtId="4" fontId="3" fillId="2" borderId="3" xfId="0" applyNumberFormat="1" applyFont="1" applyFill="1" applyBorder="1" applyAlignment="1"/>
    <xf numFmtId="1" fontId="3" fillId="2" borderId="3" xfId="0" applyNumberFormat="1" applyFont="1" applyFill="1" applyBorder="1" applyAlignment="1"/>
    <xf numFmtId="0" fontId="4" fillId="0" borderId="0" xfId="0" applyFont="1" applyAlignment="1"/>
    <xf numFmtId="0" fontId="4" fillId="0" borderId="0" xfId="0" applyNumberFormat="1" applyFont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textRotation="90"/>
    </xf>
    <xf numFmtId="0" fontId="4" fillId="0" borderId="5" xfId="0" applyFont="1" applyBorder="1" applyAlignment="1"/>
    <xf numFmtId="0" fontId="1" fillId="0" borderId="6" xfId="0" applyFont="1" applyBorder="1" applyAlignment="1">
      <alignment horizontal="center"/>
    </xf>
    <xf numFmtId="0" fontId="4" fillId="0" borderId="2" xfId="0" applyFont="1" applyBorder="1" applyAlignment="1"/>
    <xf numFmtId="4" fontId="4" fillId="0" borderId="0" xfId="0" applyNumberFormat="1" applyFont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6" fillId="0" borderId="0" xfId="0" applyFont="1" applyFill="1" applyAlignment="1"/>
    <xf numFmtId="0" fontId="4" fillId="3" borderId="0" xfId="0" applyFont="1" applyFill="1" applyAlignment="1"/>
    <xf numFmtId="4" fontId="2" fillId="0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Alignment="1"/>
    <xf numFmtId="0" fontId="4" fillId="0" borderId="0" xfId="0" applyNumberFormat="1" applyFont="1" applyFill="1" applyAlignment="1" applyProtection="1">
      <protection locked="0"/>
    </xf>
    <xf numFmtId="0" fontId="5" fillId="0" borderId="1" xfId="0" applyFont="1" applyFill="1" applyBorder="1" applyAlignment="1"/>
    <xf numFmtId="0" fontId="1" fillId="6" borderId="1" xfId="0" applyFont="1" applyFill="1" applyBorder="1" applyAlignment="1"/>
    <xf numFmtId="3" fontId="4" fillId="0" borderId="0" xfId="0" applyNumberFormat="1" applyFont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  <xf numFmtId="3" fontId="2" fillId="0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right"/>
    </xf>
    <xf numFmtId="39" fontId="2" fillId="0" borderId="1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center"/>
    </xf>
    <xf numFmtId="4" fontId="1" fillId="2" borderId="1" xfId="0" applyNumberFormat="1" applyFont="1" applyFill="1" applyBorder="1" applyAlignment="1" applyProtection="1"/>
    <xf numFmtId="0" fontId="1" fillId="5" borderId="1" xfId="0" applyFont="1" applyFill="1" applyBorder="1" applyAlignment="1"/>
    <xf numFmtId="0" fontId="0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4" xfId="0" applyNumberFormat="1" applyFont="1" applyBorder="1" applyAlignment="1" applyProtection="1">
      <alignment horizontal="center" textRotation="90"/>
    </xf>
    <xf numFmtId="0" fontId="1" fillId="0" borderId="6" xfId="0" applyFont="1" applyBorder="1" applyAlignment="1" applyProtection="1">
      <alignment horizontal="center"/>
    </xf>
    <xf numFmtId="4" fontId="1" fillId="0" borderId="1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/>
    </xf>
    <xf numFmtId="4" fontId="3" fillId="2" borderId="3" xfId="0" applyNumberFormat="1" applyFont="1" applyFill="1" applyBorder="1" applyAlignment="1" applyProtection="1"/>
    <xf numFmtId="0" fontId="4" fillId="0" borderId="0" xfId="0" applyNumberFormat="1" applyFont="1" applyAlignment="1" applyProtection="1"/>
    <xf numFmtId="0" fontId="4" fillId="0" borderId="0" xfId="0" applyFont="1" applyAlignment="1" applyProtection="1"/>
    <xf numFmtId="0" fontId="0" fillId="0" borderId="0" xfId="0" applyFont="1" applyAlignment="1" applyProtection="1"/>
    <xf numFmtId="4" fontId="2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/>
    <xf numFmtId="0" fontId="1" fillId="5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 applyProtection="1">
      <protection locked="0"/>
    </xf>
    <xf numFmtId="3" fontId="2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K162"/>
  <sheetViews>
    <sheetView tabSelected="1" showOutlineSymbols="0" zoomScale="85" zoomScaleNormal="85" workbookViewId="0">
      <pane ySplit="5" topLeftCell="A6" activePane="bottomLeft" state="frozen"/>
      <selection pane="bottomLeft" activeCell="A5" sqref="A5"/>
    </sheetView>
  </sheetViews>
  <sheetFormatPr defaultColWidth="9.6640625" defaultRowHeight="15"/>
  <cols>
    <col min="1" max="1" width="9.6640625" style="8" customWidth="1"/>
    <col min="2" max="2" width="52.88671875" style="8" customWidth="1"/>
    <col min="3" max="3" width="10.88671875" style="8" customWidth="1"/>
    <col min="4" max="4" width="16.21875" style="8" customWidth="1"/>
    <col min="5" max="5" width="11.33203125" style="8" customWidth="1"/>
    <col min="6" max="6" width="10.109375" style="44" customWidth="1"/>
    <col min="7" max="7" width="12.6640625" style="44" customWidth="1"/>
    <col min="8" max="8" width="3.6640625" style="8" customWidth="1"/>
    <col min="9" max="9" width="25.6640625" style="8" customWidth="1"/>
    <col min="10" max="10" width="6.6640625" style="8" customWidth="1"/>
    <col min="11" max="11" width="25.6640625" style="8" customWidth="1"/>
    <col min="12" max="16384" width="9.6640625" style="8"/>
  </cols>
  <sheetData>
    <row r="1" spans="1:11" ht="18">
      <c r="A1" s="55" t="str">
        <f>"AGENCIES WITH DIRECT CHARGES ON TAX ROLL "&amp;LEFT(B3,7)</f>
        <v>AGENCIES WITH DIRECT CHARGES ON TAX ROLL 2020/21</v>
      </c>
      <c r="B1" s="55"/>
      <c r="C1" s="7"/>
      <c r="D1" s="7"/>
      <c r="E1" s="7"/>
      <c r="F1" s="45"/>
      <c r="G1" s="38"/>
      <c r="H1" s="7"/>
      <c r="I1" s="7"/>
      <c r="J1" s="7"/>
      <c r="K1" s="7"/>
    </row>
    <row r="2" spans="1:11" ht="18">
      <c r="A2" s="7"/>
      <c r="B2" s="18" t="s">
        <v>116</v>
      </c>
      <c r="C2" s="1"/>
      <c r="D2" s="14"/>
      <c r="E2" s="28"/>
      <c r="F2" s="46"/>
      <c r="G2" s="38"/>
      <c r="H2" s="7"/>
      <c r="I2" s="7"/>
      <c r="J2" s="7"/>
      <c r="K2" s="7"/>
    </row>
    <row r="3" spans="1:11" ht="18.75" thickBot="1">
      <c r="A3"/>
      <c r="B3" s="17" t="s">
        <v>162</v>
      </c>
      <c r="C3" s="7"/>
      <c r="D3" s="7"/>
      <c r="E3" s="7"/>
      <c r="F3" s="45"/>
      <c r="G3" s="38"/>
      <c r="H3" s="7"/>
      <c r="I3" s="7"/>
      <c r="J3" s="7"/>
      <c r="K3" s="7"/>
    </row>
    <row r="4" spans="1:11" ht="132.75" thickTop="1">
      <c r="A4" s="9"/>
      <c r="B4" s="9"/>
      <c r="C4" s="10" t="s">
        <v>53</v>
      </c>
      <c r="D4" s="10" t="s">
        <v>52</v>
      </c>
      <c r="E4" s="10" t="s">
        <v>51</v>
      </c>
      <c r="F4" s="39" t="s">
        <v>54</v>
      </c>
      <c r="G4" s="39" t="s">
        <v>55</v>
      </c>
      <c r="H4" s="11"/>
      <c r="I4" s="7"/>
      <c r="J4" s="7"/>
      <c r="K4" s="7"/>
    </row>
    <row r="5" spans="1:11" ht="18.75" thickBot="1">
      <c r="A5" s="12" t="s">
        <v>1</v>
      </c>
      <c r="B5" s="12" t="s">
        <v>104</v>
      </c>
      <c r="C5" s="12"/>
      <c r="D5" s="12"/>
      <c r="E5" s="12"/>
      <c r="F5" s="40"/>
      <c r="G5" s="40"/>
      <c r="H5" s="11"/>
      <c r="I5" s="7"/>
      <c r="J5" s="7"/>
      <c r="K5" s="7"/>
    </row>
    <row r="6" spans="1:11" ht="18.75" thickTop="1">
      <c r="A6" s="21">
        <v>500</v>
      </c>
      <c r="B6" s="16" t="s">
        <v>135</v>
      </c>
      <c r="C6" s="3">
        <v>200</v>
      </c>
      <c r="D6" s="19">
        <v>74515.78</v>
      </c>
      <c r="E6" s="31">
        <v>365</v>
      </c>
      <c r="F6" s="47">
        <v>1</v>
      </c>
      <c r="G6" s="41">
        <f t="shared" ref="G6:G14" si="0">(+E6*F6)+C6</f>
        <v>565</v>
      </c>
      <c r="H6" s="13"/>
      <c r="I6" s="7"/>
      <c r="J6" s="7"/>
      <c r="K6" s="7"/>
    </row>
    <row r="7" spans="1:11" ht="18">
      <c r="A7" s="21">
        <v>501</v>
      </c>
      <c r="B7" s="16" t="s">
        <v>138</v>
      </c>
      <c r="C7" s="3">
        <v>200</v>
      </c>
      <c r="D7" s="19">
        <v>66458.080000000002</v>
      </c>
      <c r="E7" s="31">
        <v>356</v>
      </c>
      <c r="F7" s="47">
        <v>1</v>
      </c>
      <c r="G7" s="41">
        <f t="shared" si="0"/>
        <v>556</v>
      </c>
      <c r="H7" s="13"/>
      <c r="I7" s="7"/>
      <c r="J7" s="7"/>
      <c r="K7" s="7"/>
    </row>
    <row r="8" spans="1:11" ht="18">
      <c r="A8" s="21">
        <v>502</v>
      </c>
      <c r="B8" s="16" t="s">
        <v>136</v>
      </c>
      <c r="C8" s="3">
        <v>200</v>
      </c>
      <c r="D8" s="19">
        <v>121559.14</v>
      </c>
      <c r="E8" s="31">
        <v>368</v>
      </c>
      <c r="F8" s="47">
        <v>1</v>
      </c>
      <c r="G8" s="41">
        <f t="shared" si="0"/>
        <v>568</v>
      </c>
      <c r="H8" s="13"/>
      <c r="I8" s="7"/>
      <c r="J8" s="7"/>
      <c r="K8" s="7"/>
    </row>
    <row r="9" spans="1:11" ht="18">
      <c r="A9" s="21">
        <v>503</v>
      </c>
      <c r="B9" s="16" t="s">
        <v>137</v>
      </c>
      <c r="C9" s="3">
        <v>200</v>
      </c>
      <c r="D9" s="19">
        <v>41728.879999999997</v>
      </c>
      <c r="E9" s="31">
        <v>122</v>
      </c>
      <c r="F9" s="47">
        <v>1</v>
      </c>
      <c r="G9" s="41">
        <f t="shared" si="0"/>
        <v>322</v>
      </c>
      <c r="H9" s="13"/>
      <c r="I9" s="7"/>
      <c r="J9" s="7"/>
      <c r="K9" s="7"/>
    </row>
    <row r="10" spans="1:11" ht="18">
      <c r="A10" s="21">
        <v>506</v>
      </c>
      <c r="B10" s="16" t="s">
        <v>2</v>
      </c>
      <c r="C10" s="3"/>
      <c r="D10" s="47"/>
      <c r="E10" s="51"/>
      <c r="F10" s="47"/>
      <c r="G10" s="41">
        <f t="shared" si="0"/>
        <v>0</v>
      </c>
      <c r="H10" s="13"/>
      <c r="I10" s="7"/>
      <c r="J10" s="7"/>
      <c r="K10" s="7"/>
    </row>
    <row r="11" spans="1:11" ht="18">
      <c r="A11" s="50">
        <v>508</v>
      </c>
      <c r="B11" s="36" t="s">
        <v>152</v>
      </c>
      <c r="C11" s="3">
        <v>200</v>
      </c>
      <c r="D11" s="19">
        <v>58841.1</v>
      </c>
      <c r="E11" s="31">
        <v>191</v>
      </c>
      <c r="F11" s="47">
        <v>1</v>
      </c>
      <c r="G11" s="41">
        <f t="shared" si="0"/>
        <v>391</v>
      </c>
      <c r="H11" s="13"/>
      <c r="I11" s="7"/>
      <c r="J11" s="7"/>
      <c r="K11" s="7"/>
    </row>
    <row r="12" spans="1:11" ht="18">
      <c r="A12" s="15">
        <v>509</v>
      </c>
      <c r="B12" s="16" t="s">
        <v>3</v>
      </c>
      <c r="C12" s="3">
        <v>200</v>
      </c>
      <c r="D12" s="19">
        <v>130972.34</v>
      </c>
      <c r="E12" s="31">
        <v>747</v>
      </c>
      <c r="F12" s="47">
        <v>1</v>
      </c>
      <c r="G12" s="41">
        <f t="shared" si="0"/>
        <v>947</v>
      </c>
      <c r="H12" s="13"/>
      <c r="I12" s="7"/>
      <c r="J12" s="7"/>
      <c r="K12" s="7"/>
    </row>
    <row r="13" spans="1:11" ht="18">
      <c r="A13" s="21">
        <v>510</v>
      </c>
      <c r="B13" s="16" t="s">
        <v>66</v>
      </c>
      <c r="C13" s="3"/>
      <c r="D13" s="47"/>
      <c r="E13" s="51"/>
      <c r="F13" s="47"/>
      <c r="G13" s="41">
        <f t="shared" si="0"/>
        <v>0</v>
      </c>
      <c r="H13" s="13"/>
      <c r="I13" s="7"/>
      <c r="J13" s="7"/>
      <c r="K13" s="7"/>
    </row>
    <row r="14" spans="1:11" ht="18">
      <c r="A14" s="21">
        <v>511</v>
      </c>
      <c r="B14" s="16" t="s">
        <v>90</v>
      </c>
      <c r="C14" s="3"/>
      <c r="D14" s="47"/>
      <c r="E14" s="51"/>
      <c r="F14" s="47"/>
      <c r="G14" s="41">
        <f t="shared" si="0"/>
        <v>0</v>
      </c>
      <c r="H14" s="13"/>
      <c r="I14" s="7"/>
      <c r="J14" s="7"/>
      <c r="K14" s="7"/>
    </row>
    <row r="15" spans="1:11" ht="18">
      <c r="A15" s="21">
        <v>512</v>
      </c>
      <c r="B15" s="16" t="s">
        <v>91</v>
      </c>
      <c r="C15" s="3">
        <v>200</v>
      </c>
      <c r="D15" s="19">
        <v>79561.960000000006</v>
      </c>
      <c r="E15" s="31">
        <v>569</v>
      </c>
      <c r="F15" s="19">
        <v>1</v>
      </c>
      <c r="G15" s="41">
        <f>(+E15*F15)+C15</f>
        <v>769</v>
      </c>
      <c r="H15" s="13"/>
      <c r="I15" s="7"/>
      <c r="J15" s="7"/>
      <c r="K15" s="7"/>
    </row>
    <row r="16" spans="1:11" ht="18">
      <c r="A16" s="21">
        <v>513</v>
      </c>
      <c r="B16" s="16" t="s">
        <v>129</v>
      </c>
      <c r="C16" s="3">
        <v>200</v>
      </c>
      <c r="D16" s="19">
        <v>106589.64</v>
      </c>
      <c r="E16" s="31">
        <v>8</v>
      </c>
      <c r="F16" s="19">
        <v>1</v>
      </c>
      <c r="G16" s="41">
        <f t="shared" ref="G16:G18" si="1">(+E16*F16)+C16</f>
        <v>208</v>
      </c>
      <c r="H16" s="13"/>
      <c r="I16" s="7"/>
      <c r="J16" s="7"/>
      <c r="K16" s="7"/>
    </row>
    <row r="17" spans="1:11" ht="18">
      <c r="A17" s="21">
        <v>515</v>
      </c>
      <c r="B17" s="16" t="s">
        <v>67</v>
      </c>
      <c r="C17" s="3"/>
      <c r="D17" s="47"/>
      <c r="E17" s="51"/>
      <c r="F17" s="47"/>
      <c r="G17" s="41">
        <f t="shared" si="1"/>
        <v>0</v>
      </c>
      <c r="H17" s="13"/>
      <c r="I17" s="7"/>
      <c r="J17" s="7"/>
      <c r="K17" s="7"/>
    </row>
    <row r="18" spans="1:11" ht="18">
      <c r="A18" s="21">
        <v>516</v>
      </c>
      <c r="B18" s="16" t="s">
        <v>68</v>
      </c>
      <c r="C18" s="19"/>
      <c r="D18" s="47"/>
      <c r="E18" s="51"/>
      <c r="F18" s="47"/>
      <c r="G18" s="41">
        <f t="shared" si="1"/>
        <v>0</v>
      </c>
      <c r="H18" s="13"/>
      <c r="I18" s="7"/>
      <c r="J18" s="7"/>
      <c r="K18" s="7"/>
    </row>
    <row r="19" spans="1:11" ht="18">
      <c r="A19" s="21">
        <v>519</v>
      </c>
      <c r="B19" s="22" t="s">
        <v>4</v>
      </c>
      <c r="C19" s="3">
        <v>200</v>
      </c>
      <c r="D19" s="19">
        <v>64137.34</v>
      </c>
      <c r="E19" s="51">
        <v>804</v>
      </c>
      <c r="F19" s="47">
        <v>1</v>
      </c>
      <c r="G19" s="41">
        <f>(+E19*F19)+C19</f>
        <v>1004</v>
      </c>
      <c r="H19" s="13"/>
      <c r="I19" s="7"/>
      <c r="J19" s="7"/>
      <c r="K19" s="7"/>
    </row>
    <row r="20" spans="1:11" ht="18">
      <c r="A20" s="21">
        <v>520</v>
      </c>
      <c r="B20" s="16" t="s">
        <v>77</v>
      </c>
      <c r="C20" s="3">
        <v>200</v>
      </c>
      <c r="D20" s="19">
        <v>17851.68</v>
      </c>
      <c r="E20" s="31">
        <v>92</v>
      </c>
      <c r="F20" s="47">
        <v>1</v>
      </c>
      <c r="G20" s="41">
        <f t="shared" ref="G20:G29" si="2">(+E20*F20)+C20</f>
        <v>292</v>
      </c>
      <c r="H20" s="13"/>
      <c r="I20" s="7"/>
      <c r="J20" s="7"/>
      <c r="K20" s="7"/>
    </row>
    <row r="21" spans="1:11" ht="18">
      <c r="A21" s="15">
        <v>521</v>
      </c>
      <c r="B21" s="16" t="s">
        <v>5</v>
      </c>
      <c r="C21" s="3">
        <v>200</v>
      </c>
      <c r="D21" s="19">
        <v>7035.18</v>
      </c>
      <c r="E21" s="31">
        <v>37</v>
      </c>
      <c r="F21" s="47">
        <v>1</v>
      </c>
      <c r="G21" s="41">
        <f t="shared" si="2"/>
        <v>237</v>
      </c>
      <c r="H21" s="13"/>
      <c r="I21" s="7"/>
      <c r="J21" s="7"/>
      <c r="K21" s="7"/>
    </row>
    <row r="22" spans="1:11" ht="18">
      <c r="A22" s="15">
        <v>522</v>
      </c>
      <c r="B22" s="16" t="s">
        <v>148</v>
      </c>
      <c r="C22" s="3"/>
      <c r="D22" s="47"/>
      <c r="E22" s="51"/>
      <c r="F22" s="47"/>
      <c r="G22" s="41">
        <f t="shared" si="2"/>
        <v>0</v>
      </c>
      <c r="H22" s="13"/>
      <c r="I22" s="7"/>
      <c r="J22" s="7"/>
      <c r="K22" s="7"/>
    </row>
    <row r="23" spans="1:11" ht="18">
      <c r="A23" s="15">
        <v>523</v>
      </c>
      <c r="B23" s="16" t="s">
        <v>56</v>
      </c>
      <c r="C23" s="3">
        <v>200</v>
      </c>
      <c r="D23" s="19">
        <v>6040.32</v>
      </c>
      <c r="E23" s="31">
        <v>44</v>
      </c>
      <c r="F23" s="47">
        <v>1</v>
      </c>
      <c r="G23" s="41">
        <f t="shared" si="2"/>
        <v>244</v>
      </c>
      <c r="H23" s="13"/>
      <c r="I23" s="7"/>
      <c r="J23" s="7"/>
      <c r="K23" s="7"/>
    </row>
    <row r="24" spans="1:11" ht="18">
      <c r="A24" s="15">
        <v>524</v>
      </c>
      <c r="B24" s="16" t="s">
        <v>57</v>
      </c>
      <c r="C24" s="3">
        <v>200</v>
      </c>
      <c r="D24" s="19">
        <v>4237.68</v>
      </c>
      <c r="E24" s="31">
        <v>6</v>
      </c>
      <c r="F24" s="47">
        <v>1</v>
      </c>
      <c r="G24" s="41">
        <f t="shared" si="2"/>
        <v>206</v>
      </c>
      <c r="H24" s="13"/>
      <c r="I24" s="7"/>
      <c r="J24" s="7"/>
      <c r="K24" s="7"/>
    </row>
    <row r="25" spans="1:11" ht="18">
      <c r="A25" s="15">
        <v>525</v>
      </c>
      <c r="B25" s="16" t="s">
        <v>58</v>
      </c>
      <c r="C25" s="3">
        <v>200</v>
      </c>
      <c r="D25" s="19">
        <v>9687.6</v>
      </c>
      <c r="E25" s="31">
        <v>12</v>
      </c>
      <c r="F25" s="47">
        <v>1</v>
      </c>
      <c r="G25" s="41">
        <f t="shared" si="2"/>
        <v>212</v>
      </c>
      <c r="H25" s="13"/>
      <c r="I25" s="7"/>
      <c r="J25" s="7"/>
      <c r="K25" s="7"/>
    </row>
    <row r="26" spans="1:11" ht="18">
      <c r="A26" s="15">
        <v>526</v>
      </c>
      <c r="B26" s="16" t="s">
        <v>80</v>
      </c>
      <c r="C26" s="3">
        <v>200</v>
      </c>
      <c r="D26" s="19">
        <v>9553.9599999999991</v>
      </c>
      <c r="E26" s="31">
        <v>19</v>
      </c>
      <c r="F26" s="47">
        <v>1</v>
      </c>
      <c r="G26" s="41">
        <f t="shared" si="2"/>
        <v>219</v>
      </c>
      <c r="H26" s="13"/>
      <c r="I26" s="7"/>
      <c r="J26" s="7"/>
      <c r="K26" s="7"/>
    </row>
    <row r="27" spans="1:11" ht="18">
      <c r="A27" s="15">
        <v>527</v>
      </c>
      <c r="B27" s="16" t="s">
        <v>81</v>
      </c>
      <c r="C27" s="3">
        <v>200</v>
      </c>
      <c r="D27" s="19">
        <v>1680</v>
      </c>
      <c r="E27" s="31">
        <v>42</v>
      </c>
      <c r="F27" s="47">
        <v>1</v>
      </c>
      <c r="G27" s="41">
        <f t="shared" si="2"/>
        <v>242</v>
      </c>
      <c r="H27" s="13"/>
      <c r="I27" s="7"/>
      <c r="J27" s="7"/>
      <c r="K27" s="7"/>
    </row>
    <row r="28" spans="1:11" ht="18">
      <c r="A28" s="15">
        <v>528</v>
      </c>
      <c r="B28" s="16" t="s">
        <v>113</v>
      </c>
      <c r="C28" s="3">
        <v>200</v>
      </c>
      <c r="D28" s="19">
        <v>10500</v>
      </c>
      <c r="E28" s="31">
        <v>105</v>
      </c>
      <c r="F28" s="47">
        <v>1</v>
      </c>
      <c r="G28" s="41">
        <f t="shared" si="2"/>
        <v>305</v>
      </c>
      <c r="H28" s="13"/>
      <c r="I28" s="7"/>
      <c r="J28" s="7"/>
      <c r="K28" s="7"/>
    </row>
    <row r="29" spans="1:11" ht="18">
      <c r="A29" s="15">
        <v>529</v>
      </c>
      <c r="B29" s="16" t="s">
        <v>114</v>
      </c>
      <c r="C29" s="3"/>
      <c r="D29" s="47"/>
      <c r="E29" s="51"/>
      <c r="F29" s="47"/>
      <c r="G29" s="41">
        <f t="shared" si="2"/>
        <v>0</v>
      </c>
      <c r="H29" s="13"/>
      <c r="I29" s="7"/>
      <c r="J29" s="7"/>
      <c r="K29" s="7"/>
    </row>
    <row r="30" spans="1:11" ht="18">
      <c r="A30" s="29">
        <v>531</v>
      </c>
      <c r="B30" s="30" t="s">
        <v>127</v>
      </c>
      <c r="C30" s="3">
        <v>200</v>
      </c>
      <c r="D30" s="19">
        <f>42668+64438.42+83026.4+56737.1</f>
        <v>246869.92</v>
      </c>
      <c r="E30" s="31">
        <f>217+204+383+320</f>
        <v>1124</v>
      </c>
      <c r="F30" s="19">
        <v>1</v>
      </c>
      <c r="G30" s="41">
        <f>(+E30*F30)+C30</f>
        <v>1324</v>
      </c>
      <c r="H30" s="13"/>
      <c r="I30" s="7"/>
      <c r="J30" s="7"/>
      <c r="K30" s="7"/>
    </row>
    <row r="31" spans="1:11" ht="18">
      <c r="A31" s="15">
        <v>533</v>
      </c>
      <c r="B31" s="16" t="s">
        <v>69</v>
      </c>
      <c r="C31" s="3">
        <v>200</v>
      </c>
      <c r="D31" s="19">
        <v>85338</v>
      </c>
      <c r="E31" s="31">
        <v>10</v>
      </c>
      <c r="F31" s="19">
        <v>1</v>
      </c>
      <c r="G31" s="41">
        <f>(+E31*F31)+C31</f>
        <v>210</v>
      </c>
      <c r="H31" s="13"/>
      <c r="I31" s="7"/>
      <c r="J31" s="7"/>
      <c r="K31" s="7"/>
    </row>
    <row r="32" spans="1:11" ht="18">
      <c r="A32" s="15">
        <v>535</v>
      </c>
      <c r="B32" s="16" t="s">
        <v>6</v>
      </c>
      <c r="C32" s="3">
        <v>200</v>
      </c>
      <c r="D32" s="19">
        <v>154752.72</v>
      </c>
      <c r="E32" s="31">
        <v>1939</v>
      </c>
      <c r="F32" s="19">
        <v>1</v>
      </c>
      <c r="G32" s="41">
        <f>(+E32*F32)+C32</f>
        <v>2139</v>
      </c>
      <c r="H32" s="13"/>
      <c r="I32" s="7"/>
      <c r="J32" s="7"/>
      <c r="K32" s="7"/>
    </row>
    <row r="33" spans="1:11" ht="18">
      <c r="A33" s="15">
        <v>536</v>
      </c>
      <c r="B33" s="16" t="s">
        <v>76</v>
      </c>
      <c r="C33" s="3"/>
      <c r="D33" s="47"/>
      <c r="E33" s="51"/>
      <c r="F33" s="47"/>
      <c r="G33" s="41">
        <f t="shared" ref="G33:G39" si="3">(+E33*F33)+C33</f>
        <v>0</v>
      </c>
      <c r="H33" s="13"/>
      <c r="I33" s="7"/>
      <c r="J33" s="7"/>
      <c r="K33" s="7"/>
    </row>
    <row r="34" spans="1:11" ht="18">
      <c r="A34" s="15">
        <v>537</v>
      </c>
      <c r="B34" s="16" t="s">
        <v>118</v>
      </c>
      <c r="C34" s="3"/>
      <c r="D34" s="47"/>
      <c r="E34" s="51"/>
      <c r="F34" s="47"/>
      <c r="G34" s="41">
        <f t="shared" si="3"/>
        <v>0</v>
      </c>
      <c r="H34" s="13"/>
      <c r="I34" s="7"/>
      <c r="J34" s="7"/>
      <c r="K34" s="7"/>
    </row>
    <row r="35" spans="1:11" ht="18">
      <c r="A35" s="15">
        <v>538</v>
      </c>
      <c r="B35" s="16" t="s">
        <v>125</v>
      </c>
      <c r="C35" s="3"/>
      <c r="D35" s="47"/>
      <c r="E35" s="51"/>
      <c r="F35" s="47"/>
      <c r="G35" s="41">
        <f t="shared" si="3"/>
        <v>0</v>
      </c>
      <c r="H35" s="13"/>
      <c r="I35" s="7"/>
      <c r="J35" s="7"/>
      <c r="K35" s="7"/>
    </row>
    <row r="36" spans="1:11" ht="18">
      <c r="A36" s="15">
        <v>539</v>
      </c>
      <c r="B36" s="16" t="s">
        <v>128</v>
      </c>
      <c r="C36" s="3">
        <v>200</v>
      </c>
      <c r="D36" s="19">
        <v>20499</v>
      </c>
      <c r="E36" s="31">
        <v>27</v>
      </c>
      <c r="F36" s="47">
        <v>1</v>
      </c>
      <c r="G36" s="41">
        <f t="shared" si="3"/>
        <v>227</v>
      </c>
      <c r="H36" s="13"/>
      <c r="I36" s="7"/>
      <c r="J36" s="7"/>
      <c r="K36" s="7"/>
    </row>
    <row r="37" spans="1:11" ht="18">
      <c r="A37" s="21">
        <v>540</v>
      </c>
      <c r="B37" s="16" t="s">
        <v>120</v>
      </c>
      <c r="C37" s="3">
        <v>200</v>
      </c>
      <c r="D37" s="19">
        <f>8820+13402.02</f>
        <v>22222.02</v>
      </c>
      <c r="E37" s="31">
        <f>49+27</f>
        <v>76</v>
      </c>
      <c r="F37" s="47">
        <v>1</v>
      </c>
      <c r="G37" s="41">
        <f t="shared" si="3"/>
        <v>276</v>
      </c>
      <c r="H37" s="13"/>
      <c r="I37" s="7"/>
      <c r="J37" s="7"/>
      <c r="K37" s="7"/>
    </row>
    <row r="38" spans="1:11" ht="18">
      <c r="A38" s="15">
        <v>541</v>
      </c>
      <c r="B38" s="16" t="s">
        <v>78</v>
      </c>
      <c r="C38" s="3">
        <v>200</v>
      </c>
      <c r="D38" s="19">
        <f>10640+187938+17756+46166+35260+31590+24640</f>
        <v>353990</v>
      </c>
      <c r="E38" s="31">
        <f>76+1182+92+563+214+234+159</f>
        <v>2520</v>
      </c>
      <c r="F38" s="47">
        <v>1</v>
      </c>
      <c r="G38" s="41">
        <f t="shared" si="3"/>
        <v>2720</v>
      </c>
      <c r="H38" s="13"/>
      <c r="I38" s="7"/>
      <c r="J38" s="7"/>
      <c r="K38" s="7"/>
    </row>
    <row r="39" spans="1:11" ht="18">
      <c r="A39" s="21">
        <v>542</v>
      </c>
      <c r="B39" s="16" t="s">
        <v>139</v>
      </c>
      <c r="C39" s="3">
        <v>200</v>
      </c>
      <c r="D39" s="19">
        <v>16475.84</v>
      </c>
      <c r="E39" s="31">
        <v>16</v>
      </c>
      <c r="F39" s="47">
        <v>1</v>
      </c>
      <c r="G39" s="41">
        <f t="shared" si="3"/>
        <v>216</v>
      </c>
      <c r="H39" s="13"/>
      <c r="I39" s="7"/>
      <c r="J39" s="7"/>
      <c r="K39" s="7"/>
    </row>
    <row r="40" spans="1:11" ht="18">
      <c r="A40" s="21">
        <v>544</v>
      </c>
      <c r="B40" s="16" t="s">
        <v>82</v>
      </c>
      <c r="C40" s="3">
        <v>200</v>
      </c>
      <c r="D40" s="19">
        <f>4655+13182</f>
        <v>17837</v>
      </c>
      <c r="E40" s="31">
        <f>49+36</f>
        <v>85</v>
      </c>
      <c r="F40" s="47">
        <v>1</v>
      </c>
      <c r="G40" s="41">
        <f t="shared" ref="G40:G48" si="4">(+E40*F40)+C40</f>
        <v>285</v>
      </c>
      <c r="H40" s="13"/>
      <c r="I40" s="7"/>
      <c r="J40" s="7"/>
      <c r="K40" s="7"/>
    </row>
    <row r="41" spans="1:11" ht="18">
      <c r="A41" s="50">
        <v>545</v>
      </c>
      <c r="B41" s="36" t="s">
        <v>153</v>
      </c>
      <c r="C41" s="3">
        <v>200</v>
      </c>
      <c r="D41" s="19">
        <f>6200+8372+38110</f>
        <v>52682</v>
      </c>
      <c r="E41" s="31">
        <f>60+52+185</f>
        <v>297</v>
      </c>
      <c r="F41" s="47">
        <v>1</v>
      </c>
      <c r="G41" s="41">
        <f t="shared" si="4"/>
        <v>497</v>
      </c>
      <c r="H41" s="13"/>
      <c r="I41" s="7"/>
      <c r="J41" s="7"/>
      <c r="K41" s="7"/>
    </row>
    <row r="42" spans="1:11" ht="18">
      <c r="A42" s="21">
        <v>546</v>
      </c>
      <c r="B42" s="16" t="s">
        <v>7</v>
      </c>
      <c r="C42" s="3">
        <v>200</v>
      </c>
      <c r="D42" s="19">
        <f>5130</f>
        <v>5130</v>
      </c>
      <c r="E42" s="31">
        <f>21</f>
        <v>21</v>
      </c>
      <c r="F42" s="47">
        <v>1</v>
      </c>
      <c r="G42" s="41">
        <f t="shared" si="4"/>
        <v>221</v>
      </c>
      <c r="H42" s="13"/>
      <c r="I42" s="7"/>
      <c r="J42" s="7"/>
      <c r="K42" s="7"/>
    </row>
    <row r="43" spans="1:11" ht="18">
      <c r="A43" s="21">
        <v>547</v>
      </c>
      <c r="B43" s="16" t="s">
        <v>8</v>
      </c>
      <c r="C43" s="3">
        <v>200</v>
      </c>
      <c r="D43" s="19">
        <v>14972</v>
      </c>
      <c r="E43" s="31">
        <v>197</v>
      </c>
      <c r="F43" s="47">
        <v>1</v>
      </c>
      <c r="G43" s="41">
        <f t="shared" si="4"/>
        <v>397</v>
      </c>
      <c r="H43" s="13"/>
      <c r="I43" s="7"/>
      <c r="J43" s="7"/>
      <c r="K43" s="7"/>
    </row>
    <row r="44" spans="1:11" ht="18">
      <c r="A44" s="21">
        <v>548</v>
      </c>
      <c r="B44" s="16" t="s">
        <v>9</v>
      </c>
      <c r="C44" s="3">
        <v>200</v>
      </c>
      <c r="D44" s="19">
        <v>31239</v>
      </c>
      <c r="E44" s="31">
        <v>351</v>
      </c>
      <c r="F44" s="47">
        <v>1</v>
      </c>
      <c r="G44" s="41">
        <f t="shared" si="4"/>
        <v>551</v>
      </c>
      <c r="H44" s="13"/>
      <c r="I44" s="7"/>
      <c r="J44" s="7"/>
      <c r="K44" s="7"/>
    </row>
    <row r="45" spans="1:11" ht="18">
      <c r="A45" s="15">
        <v>549</v>
      </c>
      <c r="B45" s="16" t="s">
        <v>10</v>
      </c>
      <c r="C45" s="3">
        <v>200</v>
      </c>
      <c r="D45" s="19">
        <v>380100</v>
      </c>
      <c r="E45" s="31">
        <v>1264</v>
      </c>
      <c r="F45" s="47">
        <v>1</v>
      </c>
      <c r="G45" s="41">
        <f t="shared" si="4"/>
        <v>1464</v>
      </c>
      <c r="H45" s="13"/>
      <c r="I45" s="7"/>
      <c r="J45" s="7"/>
      <c r="K45" s="7"/>
    </row>
    <row r="46" spans="1:11" ht="18">
      <c r="A46" s="15">
        <v>550</v>
      </c>
      <c r="B46" s="16" t="s">
        <v>60</v>
      </c>
      <c r="C46" s="3">
        <v>200</v>
      </c>
      <c r="D46" s="19">
        <v>2112</v>
      </c>
      <c r="E46" s="31">
        <v>88</v>
      </c>
      <c r="F46" s="47">
        <v>1</v>
      </c>
      <c r="G46" s="41">
        <f t="shared" si="4"/>
        <v>288</v>
      </c>
      <c r="H46" s="13"/>
      <c r="I46" s="7"/>
      <c r="J46" s="7"/>
      <c r="K46" s="7"/>
    </row>
    <row r="47" spans="1:11" ht="18">
      <c r="A47" s="15">
        <v>551</v>
      </c>
      <c r="B47" s="16" t="s">
        <v>64</v>
      </c>
      <c r="C47" s="3">
        <v>200</v>
      </c>
      <c r="D47" s="19">
        <v>16140</v>
      </c>
      <c r="E47" s="31">
        <v>269</v>
      </c>
      <c r="F47" s="47">
        <v>1</v>
      </c>
      <c r="G47" s="41">
        <f t="shared" si="4"/>
        <v>469</v>
      </c>
      <c r="H47" s="13"/>
      <c r="I47" s="7"/>
      <c r="J47" s="7"/>
      <c r="K47" s="7"/>
    </row>
    <row r="48" spans="1:11" ht="18">
      <c r="A48" s="15">
        <v>552</v>
      </c>
      <c r="B48" s="16" t="s">
        <v>65</v>
      </c>
      <c r="C48" s="3">
        <v>200</v>
      </c>
      <c r="D48" s="19">
        <v>4785</v>
      </c>
      <c r="E48" s="31">
        <v>145</v>
      </c>
      <c r="F48" s="47">
        <v>1</v>
      </c>
      <c r="G48" s="41">
        <f t="shared" si="4"/>
        <v>345</v>
      </c>
      <c r="H48" s="13"/>
      <c r="I48" s="7"/>
      <c r="J48" s="7"/>
      <c r="K48" s="7"/>
    </row>
    <row r="49" spans="1:11" ht="18">
      <c r="A49" s="15">
        <v>553</v>
      </c>
      <c r="B49" s="16" t="s">
        <v>70</v>
      </c>
      <c r="C49" s="3"/>
      <c r="D49" s="47"/>
      <c r="E49" s="51"/>
      <c r="F49" s="47"/>
      <c r="G49" s="41">
        <f>(+E49*F49)+C49</f>
        <v>0</v>
      </c>
      <c r="H49" s="13"/>
      <c r="I49" s="7"/>
      <c r="J49" s="7"/>
      <c r="K49" s="7"/>
    </row>
    <row r="50" spans="1:11" ht="18">
      <c r="A50" s="15">
        <v>554</v>
      </c>
      <c r="B50" s="16" t="s">
        <v>92</v>
      </c>
      <c r="C50" s="3"/>
      <c r="D50" s="47"/>
      <c r="E50" s="51"/>
      <c r="F50" s="47"/>
      <c r="G50" s="41">
        <f>(+E50*F50)+C50</f>
        <v>0</v>
      </c>
      <c r="H50" s="13"/>
      <c r="I50" s="7"/>
      <c r="J50" s="7"/>
      <c r="K50" s="7"/>
    </row>
    <row r="51" spans="1:11" ht="18">
      <c r="A51" s="21">
        <v>555</v>
      </c>
      <c r="B51" s="16" t="s">
        <v>89</v>
      </c>
      <c r="C51" s="3">
        <v>200</v>
      </c>
      <c r="D51" s="19">
        <v>3377.44</v>
      </c>
      <c r="E51" s="31">
        <v>2</v>
      </c>
      <c r="F51" s="47">
        <v>1</v>
      </c>
      <c r="G51" s="41">
        <f>(+E51*F51)+C51</f>
        <v>202</v>
      </c>
      <c r="H51" s="13"/>
      <c r="I51" s="7"/>
      <c r="J51" s="7"/>
      <c r="K51" s="7"/>
    </row>
    <row r="52" spans="1:11" ht="18">
      <c r="A52" s="21">
        <v>556</v>
      </c>
      <c r="B52" s="16" t="s">
        <v>11</v>
      </c>
      <c r="C52" s="3">
        <v>200</v>
      </c>
      <c r="D52" s="19">
        <v>48171.76</v>
      </c>
      <c r="E52" s="31">
        <v>57</v>
      </c>
      <c r="F52" s="47">
        <v>1</v>
      </c>
      <c r="G52" s="41">
        <f>(+E52*F52)+C52</f>
        <v>257</v>
      </c>
      <c r="H52" s="13"/>
      <c r="I52" s="7"/>
      <c r="J52" s="7"/>
      <c r="K52" s="7"/>
    </row>
    <row r="53" spans="1:11" ht="18">
      <c r="A53" s="21">
        <v>558</v>
      </c>
      <c r="B53" s="16" t="s">
        <v>12</v>
      </c>
      <c r="C53" s="3">
        <v>200</v>
      </c>
      <c r="D53" s="19">
        <f>537695.36-365.54-787.5+300.78-738.88+498.88</f>
        <v>536603.1</v>
      </c>
      <c r="E53" s="31">
        <f>834-1</f>
        <v>833</v>
      </c>
      <c r="F53" s="47">
        <v>1</v>
      </c>
      <c r="G53" s="41">
        <f t="shared" ref="G53:G65" si="5">(+E53*F53)+C53</f>
        <v>1033</v>
      </c>
      <c r="H53" s="13"/>
      <c r="I53" s="7"/>
      <c r="J53" s="7"/>
      <c r="K53" s="7"/>
    </row>
    <row r="54" spans="1:11" ht="18">
      <c r="A54" s="21">
        <v>560</v>
      </c>
      <c r="B54" s="16" t="s">
        <v>88</v>
      </c>
      <c r="C54" s="3">
        <v>200</v>
      </c>
      <c r="D54" s="19">
        <v>362318.96</v>
      </c>
      <c r="E54" s="31">
        <v>279</v>
      </c>
      <c r="F54" s="47">
        <v>1</v>
      </c>
      <c r="G54" s="41">
        <f t="shared" si="5"/>
        <v>479</v>
      </c>
      <c r="H54" s="13"/>
      <c r="I54" s="7"/>
      <c r="J54" s="7"/>
      <c r="K54" s="7"/>
    </row>
    <row r="55" spans="1:11" ht="18">
      <c r="A55" s="15">
        <v>561</v>
      </c>
      <c r="B55" s="16" t="s">
        <v>85</v>
      </c>
      <c r="C55" s="3">
        <v>200</v>
      </c>
      <c r="D55" s="19">
        <f>227799.14-7001.56</f>
        <v>220797.58000000002</v>
      </c>
      <c r="E55" s="31">
        <f>324-1</f>
        <v>323</v>
      </c>
      <c r="F55" s="47">
        <v>1</v>
      </c>
      <c r="G55" s="41">
        <f t="shared" si="5"/>
        <v>523</v>
      </c>
      <c r="H55" s="13"/>
      <c r="I55" s="7"/>
      <c r="J55" s="7"/>
      <c r="K55" s="7"/>
    </row>
    <row r="56" spans="1:11" ht="18">
      <c r="A56" s="21">
        <v>562</v>
      </c>
      <c r="B56" s="16" t="s">
        <v>13</v>
      </c>
      <c r="C56" s="3">
        <v>200</v>
      </c>
      <c r="D56" s="19">
        <v>156386.4</v>
      </c>
      <c r="E56" s="31">
        <v>3234</v>
      </c>
      <c r="F56" s="47">
        <v>1</v>
      </c>
      <c r="G56" s="41">
        <f t="shared" si="5"/>
        <v>3434</v>
      </c>
      <c r="H56" s="13"/>
      <c r="I56" s="7"/>
      <c r="J56" s="7"/>
      <c r="K56" s="7"/>
    </row>
    <row r="57" spans="1:11" ht="18">
      <c r="A57" s="21">
        <v>563</v>
      </c>
      <c r="B57" s="16" t="s">
        <v>14</v>
      </c>
      <c r="C57" s="3">
        <v>200</v>
      </c>
      <c r="D57" s="19">
        <v>4728408.8</v>
      </c>
      <c r="E57" s="31">
        <v>17921</v>
      </c>
      <c r="F57" s="47">
        <v>1</v>
      </c>
      <c r="G57" s="41">
        <f t="shared" si="5"/>
        <v>18121</v>
      </c>
      <c r="H57" s="13"/>
      <c r="I57" s="7"/>
      <c r="J57" s="7"/>
      <c r="K57" s="7"/>
    </row>
    <row r="58" spans="1:11" ht="18">
      <c r="A58" s="21">
        <v>565</v>
      </c>
      <c r="B58" s="16" t="s">
        <v>15</v>
      </c>
      <c r="C58" s="3"/>
      <c r="D58" s="47"/>
      <c r="E58" s="51"/>
      <c r="F58" s="47">
        <v>1</v>
      </c>
      <c r="G58" s="41">
        <f t="shared" si="5"/>
        <v>0</v>
      </c>
      <c r="H58" s="13"/>
      <c r="I58" s="7"/>
      <c r="J58" s="7"/>
      <c r="K58" s="7"/>
    </row>
    <row r="59" spans="1:11" ht="18">
      <c r="A59" s="21">
        <v>566</v>
      </c>
      <c r="B59" s="16" t="s">
        <v>143</v>
      </c>
      <c r="C59" s="3">
        <v>200</v>
      </c>
      <c r="D59" s="19">
        <v>6714.36</v>
      </c>
      <c r="E59" s="31">
        <v>1</v>
      </c>
      <c r="F59" s="47">
        <v>1</v>
      </c>
      <c r="G59" s="41">
        <f t="shared" si="5"/>
        <v>201</v>
      </c>
      <c r="H59" s="13"/>
      <c r="I59" s="7"/>
      <c r="J59" s="7"/>
      <c r="K59" s="7"/>
    </row>
    <row r="60" spans="1:11" ht="18">
      <c r="A60" s="15">
        <v>567</v>
      </c>
      <c r="B60" s="16" t="s">
        <v>61</v>
      </c>
      <c r="C60" s="3">
        <v>200</v>
      </c>
      <c r="D60" s="19">
        <v>357367.22</v>
      </c>
      <c r="E60" s="31">
        <v>13</v>
      </c>
      <c r="F60" s="47">
        <v>1</v>
      </c>
      <c r="G60" s="41">
        <f t="shared" si="5"/>
        <v>213</v>
      </c>
      <c r="H60" s="13"/>
      <c r="I60" s="7"/>
      <c r="J60" s="7"/>
      <c r="K60" s="7"/>
    </row>
    <row r="61" spans="1:11" ht="18">
      <c r="A61" s="15">
        <v>568</v>
      </c>
      <c r="B61" s="16" t="s">
        <v>72</v>
      </c>
      <c r="C61" s="3">
        <v>200</v>
      </c>
      <c r="D61" s="19">
        <v>43545.7</v>
      </c>
      <c r="E61" s="31">
        <v>40</v>
      </c>
      <c r="F61" s="47">
        <v>1</v>
      </c>
      <c r="G61" s="41">
        <f t="shared" si="5"/>
        <v>240</v>
      </c>
      <c r="H61" s="13"/>
      <c r="I61" s="7"/>
      <c r="J61" s="7"/>
      <c r="K61" s="7"/>
    </row>
    <row r="62" spans="1:11" ht="18">
      <c r="A62" s="15">
        <v>569</v>
      </c>
      <c r="B62" s="16" t="s">
        <v>79</v>
      </c>
      <c r="C62" s="3">
        <v>200</v>
      </c>
      <c r="D62" s="19">
        <v>23674.880000000001</v>
      </c>
      <c r="E62" s="31">
        <v>256</v>
      </c>
      <c r="F62" s="47">
        <v>1</v>
      </c>
      <c r="G62" s="41">
        <f t="shared" si="5"/>
        <v>456</v>
      </c>
      <c r="H62" s="13"/>
      <c r="I62" s="7"/>
      <c r="J62" s="7"/>
      <c r="K62" s="7"/>
    </row>
    <row r="63" spans="1:11" ht="18">
      <c r="A63" s="15">
        <v>570</v>
      </c>
      <c r="B63" s="16" t="s">
        <v>83</v>
      </c>
      <c r="C63" s="3">
        <v>200</v>
      </c>
      <c r="D63" s="19">
        <v>5231.3999999999996</v>
      </c>
      <c r="E63" s="31">
        <v>34</v>
      </c>
      <c r="F63" s="47">
        <v>1</v>
      </c>
      <c r="G63" s="41">
        <f t="shared" si="5"/>
        <v>234</v>
      </c>
      <c r="H63" s="13"/>
      <c r="I63" s="7"/>
      <c r="J63" s="7"/>
      <c r="K63" s="7"/>
    </row>
    <row r="64" spans="1:11" ht="18">
      <c r="A64" s="15">
        <v>571</v>
      </c>
      <c r="B64" s="16" t="s">
        <v>110</v>
      </c>
      <c r="C64" s="3">
        <v>200</v>
      </c>
      <c r="D64" s="19">
        <v>64470</v>
      </c>
      <c r="E64" s="31">
        <v>12</v>
      </c>
      <c r="F64" s="47">
        <v>1</v>
      </c>
      <c r="G64" s="41">
        <f t="shared" si="5"/>
        <v>212</v>
      </c>
      <c r="H64" s="13"/>
      <c r="I64" s="7"/>
      <c r="J64" s="7"/>
      <c r="K64" s="7"/>
    </row>
    <row r="65" spans="1:11" ht="18">
      <c r="A65" s="21">
        <v>572</v>
      </c>
      <c r="B65" s="16" t="s">
        <v>119</v>
      </c>
      <c r="C65" s="3">
        <v>200</v>
      </c>
      <c r="D65" s="19">
        <v>13368.48</v>
      </c>
      <c r="E65" s="31">
        <v>137</v>
      </c>
      <c r="F65" s="47">
        <v>1</v>
      </c>
      <c r="G65" s="41">
        <f t="shared" si="5"/>
        <v>337</v>
      </c>
      <c r="H65" s="13"/>
      <c r="I65" s="7"/>
      <c r="J65" s="7"/>
      <c r="K65" s="7"/>
    </row>
    <row r="66" spans="1:11" ht="18">
      <c r="A66" s="21">
        <v>573</v>
      </c>
      <c r="B66" s="16" t="s">
        <v>130</v>
      </c>
      <c r="C66" s="3">
        <v>200</v>
      </c>
      <c r="D66" s="19">
        <v>22079.82</v>
      </c>
      <c r="E66" s="31">
        <v>20</v>
      </c>
      <c r="F66" s="47">
        <v>1</v>
      </c>
      <c r="G66" s="41">
        <f t="shared" ref="G66:G83" si="6">(+E66*F66)+C66</f>
        <v>220</v>
      </c>
      <c r="H66" s="13"/>
      <c r="I66" s="7"/>
      <c r="J66" s="7"/>
      <c r="K66" s="7"/>
    </row>
    <row r="67" spans="1:11" ht="18">
      <c r="A67" s="21">
        <v>576</v>
      </c>
      <c r="B67" s="16" t="s">
        <v>93</v>
      </c>
      <c r="C67" s="3">
        <v>200</v>
      </c>
      <c r="D67" s="19">
        <v>40764.92</v>
      </c>
      <c r="E67" s="31">
        <v>254</v>
      </c>
      <c r="F67" s="47">
        <v>1</v>
      </c>
      <c r="G67" s="41">
        <f t="shared" si="6"/>
        <v>454</v>
      </c>
      <c r="H67" s="13"/>
      <c r="I67" s="7"/>
      <c r="J67" s="7"/>
      <c r="K67" s="7"/>
    </row>
    <row r="68" spans="1:11" ht="18">
      <c r="A68" s="15">
        <v>577</v>
      </c>
      <c r="B68" s="16" t="s">
        <v>73</v>
      </c>
      <c r="C68" s="3">
        <v>200</v>
      </c>
      <c r="D68" s="19">
        <v>12639.2</v>
      </c>
      <c r="E68" s="31">
        <v>1</v>
      </c>
      <c r="F68" s="47">
        <v>1</v>
      </c>
      <c r="G68" s="41">
        <f>(+E68*F68)+C68</f>
        <v>201</v>
      </c>
      <c r="H68" s="13"/>
      <c r="I68" s="7"/>
      <c r="J68" s="7"/>
      <c r="K68" s="7"/>
    </row>
    <row r="69" spans="1:11" ht="18">
      <c r="A69" s="15">
        <v>580</v>
      </c>
      <c r="B69" s="16" t="s">
        <v>59</v>
      </c>
      <c r="C69" s="19">
        <v>200</v>
      </c>
      <c r="D69" s="19">
        <v>146581.46</v>
      </c>
      <c r="E69" s="31">
        <v>240</v>
      </c>
      <c r="F69" s="47">
        <v>1</v>
      </c>
      <c r="G69" s="41">
        <f t="shared" si="6"/>
        <v>440</v>
      </c>
      <c r="H69" s="13"/>
      <c r="I69" s="7"/>
      <c r="J69" s="7"/>
      <c r="K69" s="7"/>
    </row>
    <row r="70" spans="1:11" s="25" customFormat="1" ht="18">
      <c r="A70" s="15">
        <v>581</v>
      </c>
      <c r="B70" s="26" t="s">
        <v>115</v>
      </c>
      <c r="C70" s="19">
        <v>200</v>
      </c>
      <c r="D70" s="19">
        <v>65803.839999999997</v>
      </c>
      <c r="E70" s="31">
        <v>81</v>
      </c>
      <c r="F70" s="47">
        <v>1</v>
      </c>
      <c r="G70" s="41">
        <f t="shared" si="6"/>
        <v>281</v>
      </c>
      <c r="H70" s="23"/>
      <c r="I70" s="7"/>
      <c r="J70" s="24"/>
      <c r="K70" s="7"/>
    </row>
    <row r="71" spans="1:11" ht="18">
      <c r="A71" s="15">
        <v>650</v>
      </c>
      <c r="B71" s="16" t="s">
        <v>16</v>
      </c>
      <c r="C71" s="19">
        <v>200</v>
      </c>
      <c r="D71" s="47">
        <v>18370</v>
      </c>
      <c r="E71" s="51">
        <v>350</v>
      </c>
      <c r="F71" s="47">
        <v>1</v>
      </c>
      <c r="G71" s="41">
        <f t="shared" si="6"/>
        <v>550</v>
      </c>
      <c r="H71" s="13"/>
      <c r="I71" s="7"/>
      <c r="J71" s="7"/>
      <c r="K71" s="7"/>
    </row>
    <row r="72" spans="1:11" ht="18">
      <c r="A72" s="21">
        <v>657</v>
      </c>
      <c r="B72" s="16" t="s">
        <v>17</v>
      </c>
      <c r="C72" s="3">
        <v>200</v>
      </c>
      <c r="D72" s="19">
        <v>9313.06</v>
      </c>
      <c r="E72" s="31">
        <v>45</v>
      </c>
      <c r="F72" s="47">
        <v>3</v>
      </c>
      <c r="G72" s="41">
        <f t="shared" si="6"/>
        <v>335</v>
      </c>
      <c r="H72" s="13"/>
      <c r="I72" s="7"/>
      <c r="J72" s="7"/>
      <c r="K72" s="7"/>
    </row>
    <row r="73" spans="1:11" ht="18">
      <c r="A73" s="21">
        <v>658</v>
      </c>
      <c r="B73" s="16" t="s">
        <v>18</v>
      </c>
      <c r="C73" s="3"/>
      <c r="D73" s="47"/>
      <c r="E73" s="51"/>
      <c r="F73" s="47"/>
      <c r="G73" s="41">
        <f t="shared" si="6"/>
        <v>0</v>
      </c>
      <c r="H73" s="13"/>
      <c r="I73" s="7"/>
      <c r="J73" s="7"/>
      <c r="K73" s="7"/>
    </row>
    <row r="74" spans="1:11" ht="18">
      <c r="A74" s="21">
        <v>659</v>
      </c>
      <c r="B74" s="16" t="s">
        <v>19</v>
      </c>
      <c r="C74" s="3"/>
      <c r="D74" s="47"/>
      <c r="E74" s="51"/>
      <c r="F74" s="47"/>
      <c r="G74" s="41">
        <f t="shared" si="6"/>
        <v>0</v>
      </c>
      <c r="H74" s="13"/>
      <c r="I74" s="7"/>
      <c r="J74" s="7"/>
      <c r="K74" s="7"/>
    </row>
    <row r="75" spans="1:11" ht="18">
      <c r="A75" s="21">
        <v>660</v>
      </c>
      <c r="B75" s="16" t="s">
        <v>20</v>
      </c>
      <c r="C75" s="3">
        <v>200</v>
      </c>
      <c r="D75" s="19">
        <v>2425.12</v>
      </c>
      <c r="E75" s="31">
        <v>40</v>
      </c>
      <c r="F75" s="47">
        <v>1</v>
      </c>
      <c r="G75" s="41">
        <f t="shared" si="6"/>
        <v>240</v>
      </c>
      <c r="H75" s="13"/>
      <c r="I75" s="7"/>
      <c r="J75" s="7"/>
      <c r="K75" s="7"/>
    </row>
    <row r="76" spans="1:11" ht="18">
      <c r="A76" s="21">
        <v>661</v>
      </c>
      <c r="B76" s="16" t="s">
        <v>21</v>
      </c>
      <c r="C76" s="3"/>
      <c r="D76" s="47"/>
      <c r="E76" s="51"/>
      <c r="F76" s="47"/>
      <c r="G76" s="41">
        <f t="shared" si="6"/>
        <v>0</v>
      </c>
      <c r="H76" s="13"/>
      <c r="I76" s="7"/>
      <c r="J76" s="7"/>
      <c r="K76" s="7"/>
    </row>
    <row r="77" spans="1:11" ht="18">
      <c r="A77" s="21">
        <v>662</v>
      </c>
      <c r="B77" s="16" t="s">
        <v>22</v>
      </c>
      <c r="C77" s="3">
        <v>200</v>
      </c>
      <c r="D77" s="19">
        <v>92609.96</v>
      </c>
      <c r="E77" s="31">
        <v>327</v>
      </c>
      <c r="F77" s="47">
        <v>1</v>
      </c>
      <c r="G77" s="41">
        <f t="shared" si="6"/>
        <v>527</v>
      </c>
      <c r="H77" s="13"/>
      <c r="I77" s="7"/>
      <c r="J77" s="7"/>
      <c r="K77" s="7"/>
    </row>
    <row r="78" spans="1:11" ht="18">
      <c r="A78" s="15">
        <v>678</v>
      </c>
      <c r="B78" s="16" t="s">
        <v>23</v>
      </c>
      <c r="C78" s="3">
        <v>200</v>
      </c>
      <c r="D78" s="19">
        <v>154482</v>
      </c>
      <c r="E78" s="31">
        <v>145</v>
      </c>
      <c r="F78" s="47">
        <v>1</v>
      </c>
      <c r="G78" s="41">
        <f t="shared" si="6"/>
        <v>345</v>
      </c>
      <c r="H78" s="13"/>
      <c r="I78" s="7"/>
      <c r="J78" s="7"/>
      <c r="K78" s="7"/>
    </row>
    <row r="79" spans="1:11" ht="18">
      <c r="A79" s="15">
        <v>666</v>
      </c>
      <c r="B79" s="16" t="s">
        <v>24</v>
      </c>
      <c r="C79" s="3">
        <v>200</v>
      </c>
      <c r="D79" s="19">
        <v>56320</v>
      </c>
      <c r="E79" s="31">
        <v>1408</v>
      </c>
      <c r="F79" s="47">
        <v>1</v>
      </c>
      <c r="G79" s="41">
        <f t="shared" si="6"/>
        <v>1608</v>
      </c>
      <c r="H79" s="13"/>
      <c r="I79" s="7"/>
      <c r="J79" s="7"/>
      <c r="K79" s="7"/>
    </row>
    <row r="80" spans="1:11" ht="18">
      <c r="A80" s="15">
        <v>685</v>
      </c>
      <c r="B80" s="16" t="s">
        <v>86</v>
      </c>
      <c r="C80" s="3">
        <v>200</v>
      </c>
      <c r="D80" s="19">
        <v>105738.42</v>
      </c>
      <c r="E80" s="31">
        <v>77</v>
      </c>
      <c r="F80" s="47">
        <v>1</v>
      </c>
      <c r="G80" s="41">
        <f t="shared" si="6"/>
        <v>277</v>
      </c>
      <c r="H80" s="13"/>
      <c r="I80" s="7"/>
      <c r="J80" s="7"/>
      <c r="K80" s="7"/>
    </row>
    <row r="81" spans="1:11" ht="18">
      <c r="A81" s="21">
        <v>669</v>
      </c>
      <c r="B81" s="16" t="s">
        <v>122</v>
      </c>
      <c r="C81" s="3">
        <v>0</v>
      </c>
      <c r="D81" s="47">
        <v>0</v>
      </c>
      <c r="E81" s="51">
        <v>0</v>
      </c>
      <c r="F81" s="47">
        <v>1</v>
      </c>
      <c r="G81" s="41">
        <f t="shared" si="6"/>
        <v>0</v>
      </c>
      <c r="H81" s="13"/>
      <c r="I81" s="7"/>
      <c r="J81" s="7"/>
      <c r="K81" s="7"/>
    </row>
    <row r="82" spans="1:11" ht="18">
      <c r="A82" s="21">
        <v>671</v>
      </c>
      <c r="B82" s="16" t="s">
        <v>126</v>
      </c>
      <c r="C82" s="3">
        <v>200</v>
      </c>
      <c r="D82" s="19">
        <v>576</v>
      </c>
      <c r="E82" s="31">
        <v>4</v>
      </c>
      <c r="F82" s="47">
        <v>1</v>
      </c>
      <c r="G82" s="41">
        <f t="shared" si="6"/>
        <v>204</v>
      </c>
      <c r="H82" s="13"/>
      <c r="I82" s="7"/>
      <c r="J82" s="7"/>
      <c r="K82" s="7"/>
    </row>
    <row r="83" spans="1:11" ht="18">
      <c r="A83" s="21">
        <v>672</v>
      </c>
      <c r="B83" s="16" t="s">
        <v>117</v>
      </c>
      <c r="C83" s="3">
        <v>200</v>
      </c>
      <c r="D83" s="47">
        <v>37411.54</v>
      </c>
      <c r="E83" s="51">
        <v>70</v>
      </c>
      <c r="F83" s="47">
        <v>3</v>
      </c>
      <c r="G83" s="41">
        <f t="shared" si="6"/>
        <v>410</v>
      </c>
      <c r="H83" s="13"/>
      <c r="I83" s="7"/>
      <c r="J83" s="7"/>
      <c r="K83" s="7"/>
    </row>
    <row r="84" spans="1:11" ht="18">
      <c r="A84" s="15">
        <v>673</v>
      </c>
      <c r="B84" s="16" t="s">
        <v>25</v>
      </c>
      <c r="C84" s="20"/>
      <c r="D84" s="19">
        <v>495280.14</v>
      </c>
      <c r="E84" s="31">
        <v>1162</v>
      </c>
      <c r="F84" s="42"/>
      <c r="G84" s="42"/>
      <c r="H84" s="13"/>
      <c r="I84" s="7"/>
      <c r="J84" s="7"/>
      <c r="K84" s="7"/>
    </row>
    <row r="85" spans="1:11" ht="18">
      <c r="A85" s="15">
        <v>674</v>
      </c>
      <c r="B85" s="16" t="s">
        <v>63</v>
      </c>
      <c r="C85" s="20"/>
      <c r="D85" s="19">
        <f>657120.54-191.2</f>
        <v>656929.34000000008</v>
      </c>
      <c r="E85" s="31">
        <f>4193-1</f>
        <v>4192</v>
      </c>
      <c r="F85" s="42"/>
      <c r="G85" s="42"/>
      <c r="H85" s="13"/>
      <c r="I85" s="7"/>
      <c r="J85" s="7"/>
      <c r="K85" s="7"/>
    </row>
    <row r="86" spans="1:11" ht="18">
      <c r="A86" s="21">
        <v>676</v>
      </c>
      <c r="B86" s="16" t="s">
        <v>26</v>
      </c>
      <c r="C86" s="3">
        <v>200</v>
      </c>
      <c r="D86" s="19">
        <f>336681.32-262.24</f>
        <v>336419.08</v>
      </c>
      <c r="E86" s="31">
        <f>1746-1</f>
        <v>1745</v>
      </c>
      <c r="F86" s="47">
        <v>1</v>
      </c>
      <c r="G86" s="41">
        <f t="shared" ref="G86:G93" si="7">(+E86*F86)+C86</f>
        <v>1945</v>
      </c>
      <c r="H86" s="13"/>
      <c r="I86" s="7"/>
      <c r="J86" s="7"/>
      <c r="K86" s="7"/>
    </row>
    <row r="87" spans="1:11" ht="18">
      <c r="A87" s="15">
        <v>679</v>
      </c>
      <c r="B87" s="16" t="s">
        <v>62</v>
      </c>
      <c r="C87" s="3">
        <v>200</v>
      </c>
      <c r="D87" s="19">
        <v>349802.86</v>
      </c>
      <c r="E87" s="31">
        <v>1262</v>
      </c>
      <c r="F87" s="47">
        <v>1</v>
      </c>
      <c r="G87" s="41">
        <f t="shared" si="7"/>
        <v>1462</v>
      </c>
      <c r="H87" s="13"/>
      <c r="I87" s="7"/>
      <c r="J87" s="7"/>
      <c r="K87" s="7"/>
    </row>
    <row r="88" spans="1:11" ht="18">
      <c r="A88" s="15">
        <v>680</v>
      </c>
      <c r="B88" s="16" t="s">
        <v>144</v>
      </c>
      <c r="C88" s="3">
        <v>200</v>
      </c>
      <c r="D88" s="19">
        <v>182066.54</v>
      </c>
      <c r="E88" s="31">
        <v>428</v>
      </c>
      <c r="F88" s="47">
        <v>1</v>
      </c>
      <c r="G88" s="41">
        <f t="shared" si="7"/>
        <v>628</v>
      </c>
      <c r="H88" s="13"/>
      <c r="I88" s="7"/>
      <c r="J88" s="7"/>
      <c r="K88" s="7"/>
    </row>
    <row r="89" spans="1:11" ht="18">
      <c r="A89" s="15">
        <v>681</v>
      </c>
      <c r="B89" s="16" t="s">
        <v>71</v>
      </c>
      <c r="C89" s="3">
        <v>200</v>
      </c>
      <c r="D89" s="47">
        <v>70709.16</v>
      </c>
      <c r="E89" s="51">
        <v>424</v>
      </c>
      <c r="F89" s="47">
        <v>1</v>
      </c>
      <c r="G89" s="41">
        <f t="shared" si="7"/>
        <v>624</v>
      </c>
      <c r="H89" s="13"/>
      <c r="I89" s="7"/>
      <c r="J89" s="7"/>
      <c r="K89" s="7"/>
    </row>
    <row r="90" spans="1:11" ht="18">
      <c r="A90" s="15">
        <v>682</v>
      </c>
      <c r="B90" s="16" t="s">
        <v>74</v>
      </c>
      <c r="C90" s="19">
        <v>200</v>
      </c>
      <c r="D90" s="47">
        <v>46506</v>
      </c>
      <c r="E90" s="51">
        <v>2022</v>
      </c>
      <c r="F90" s="47">
        <v>1</v>
      </c>
      <c r="G90" s="41">
        <f t="shared" si="7"/>
        <v>2222</v>
      </c>
      <c r="H90" s="13"/>
      <c r="I90" s="7"/>
      <c r="J90" s="7"/>
      <c r="K90" s="7"/>
    </row>
    <row r="91" spans="1:11" ht="18">
      <c r="A91" s="15">
        <v>683</v>
      </c>
      <c r="B91" s="16" t="s">
        <v>75</v>
      </c>
      <c r="C91" s="3">
        <v>200</v>
      </c>
      <c r="D91" s="19">
        <v>285268</v>
      </c>
      <c r="E91" s="31">
        <v>721</v>
      </c>
      <c r="F91" s="47">
        <v>1</v>
      </c>
      <c r="G91" s="41">
        <f t="shared" si="7"/>
        <v>921</v>
      </c>
      <c r="H91" s="13"/>
      <c r="I91" s="7"/>
      <c r="J91" s="7"/>
      <c r="K91" s="7"/>
    </row>
    <row r="92" spans="1:11" ht="18">
      <c r="A92" s="15">
        <v>684</v>
      </c>
      <c r="B92" s="16" t="s">
        <v>84</v>
      </c>
      <c r="C92" s="3">
        <v>200</v>
      </c>
      <c r="D92" s="19">
        <v>36473.5</v>
      </c>
      <c r="E92" s="31">
        <v>4291</v>
      </c>
      <c r="F92" s="47">
        <v>1</v>
      </c>
      <c r="G92" s="41">
        <f t="shared" si="7"/>
        <v>4491</v>
      </c>
      <c r="H92" s="13"/>
      <c r="I92" s="7"/>
      <c r="J92" s="7"/>
      <c r="K92" s="7"/>
    </row>
    <row r="93" spans="1:11" ht="18">
      <c r="A93" s="15">
        <v>686</v>
      </c>
      <c r="B93" s="16" t="s">
        <v>105</v>
      </c>
      <c r="C93" s="3"/>
      <c r="D93" s="47"/>
      <c r="E93" s="51"/>
      <c r="F93" s="47"/>
      <c r="G93" s="41">
        <f t="shared" si="7"/>
        <v>0</v>
      </c>
      <c r="H93" s="13"/>
      <c r="I93" s="7"/>
      <c r="J93" s="7"/>
      <c r="K93" s="7"/>
    </row>
    <row r="94" spans="1:11" ht="18">
      <c r="A94" s="15">
        <v>687</v>
      </c>
      <c r="B94" s="16" t="s">
        <v>111</v>
      </c>
      <c r="C94" s="20"/>
      <c r="D94" s="3">
        <v>4246855</v>
      </c>
      <c r="E94" s="31">
        <v>12354</v>
      </c>
      <c r="F94" s="42"/>
      <c r="G94" s="42"/>
      <c r="H94" s="13"/>
      <c r="I94" s="7"/>
      <c r="J94" s="7"/>
      <c r="K94" s="7"/>
    </row>
    <row r="95" spans="1:11" ht="18">
      <c r="A95" s="52">
        <v>688</v>
      </c>
      <c r="B95" s="36" t="s">
        <v>154</v>
      </c>
      <c r="C95" s="3">
        <v>200</v>
      </c>
      <c r="D95" s="19">
        <v>63799.68</v>
      </c>
      <c r="E95" s="31">
        <v>47</v>
      </c>
      <c r="F95" s="19">
        <v>1</v>
      </c>
      <c r="G95" s="41">
        <f t="shared" ref="G95" si="8">(+E95*F95)+C95</f>
        <v>247</v>
      </c>
      <c r="H95" s="13"/>
      <c r="I95" s="7"/>
      <c r="J95" s="7"/>
      <c r="K95" s="7"/>
    </row>
    <row r="96" spans="1:11" ht="18">
      <c r="A96" s="15">
        <v>689</v>
      </c>
      <c r="B96" s="27" t="s">
        <v>121</v>
      </c>
      <c r="C96" s="3">
        <v>200</v>
      </c>
      <c r="D96" s="47">
        <v>25239.78</v>
      </c>
      <c r="E96" s="51">
        <v>1</v>
      </c>
      <c r="F96" s="47">
        <v>1</v>
      </c>
      <c r="G96" s="41">
        <f t="shared" ref="G96:G106" si="9">(+E96*F96)+C96</f>
        <v>201</v>
      </c>
      <c r="H96" s="13"/>
      <c r="I96" s="7"/>
      <c r="J96" s="7"/>
      <c r="K96" s="7"/>
    </row>
    <row r="97" spans="1:11" ht="18">
      <c r="A97" s="21">
        <v>690</v>
      </c>
      <c r="B97" s="16" t="s">
        <v>133</v>
      </c>
      <c r="C97" s="3">
        <v>200</v>
      </c>
      <c r="D97" s="19">
        <v>1580974.34</v>
      </c>
      <c r="E97" s="31">
        <v>716</v>
      </c>
      <c r="F97" s="47">
        <v>1</v>
      </c>
      <c r="G97" s="41">
        <f t="shared" si="9"/>
        <v>916</v>
      </c>
      <c r="H97" s="13"/>
      <c r="I97" s="7"/>
      <c r="J97" s="7"/>
      <c r="K97" s="7"/>
    </row>
    <row r="98" spans="1:11" ht="18">
      <c r="A98" s="15">
        <v>691</v>
      </c>
      <c r="B98" s="16" t="s">
        <v>123</v>
      </c>
      <c r="C98" s="3">
        <v>200</v>
      </c>
      <c r="D98" s="19">
        <v>33850</v>
      </c>
      <c r="E98" s="31">
        <v>195</v>
      </c>
      <c r="F98" s="47">
        <v>1</v>
      </c>
      <c r="G98" s="41">
        <f t="shared" si="9"/>
        <v>395</v>
      </c>
      <c r="H98" s="13"/>
      <c r="I98" s="7"/>
      <c r="J98" s="7"/>
      <c r="K98" s="7"/>
    </row>
    <row r="99" spans="1:11" ht="18">
      <c r="A99" s="21">
        <v>692</v>
      </c>
      <c r="B99" s="16" t="s">
        <v>134</v>
      </c>
      <c r="C99" s="3">
        <v>200</v>
      </c>
      <c r="D99" s="19">
        <v>769946.26</v>
      </c>
      <c r="E99" s="31">
        <v>322</v>
      </c>
      <c r="F99" s="47">
        <v>1</v>
      </c>
      <c r="G99" s="41">
        <f t="shared" si="9"/>
        <v>522</v>
      </c>
      <c r="H99" s="13"/>
      <c r="I99" s="7"/>
      <c r="J99" s="7"/>
      <c r="K99" s="7"/>
    </row>
    <row r="100" spans="1:11" ht="18">
      <c r="A100" s="15">
        <v>693</v>
      </c>
      <c r="B100" s="16" t="s">
        <v>146</v>
      </c>
      <c r="C100" s="3">
        <v>200</v>
      </c>
      <c r="D100" s="19">
        <v>505149.02</v>
      </c>
      <c r="E100" s="31">
        <v>203</v>
      </c>
      <c r="F100" s="47">
        <v>1</v>
      </c>
      <c r="G100" s="41">
        <f t="shared" si="9"/>
        <v>403</v>
      </c>
      <c r="H100" s="13"/>
      <c r="I100" s="7"/>
      <c r="J100" s="7"/>
      <c r="K100" s="7"/>
    </row>
    <row r="101" spans="1:11" ht="18">
      <c r="A101" s="15">
        <v>694</v>
      </c>
      <c r="B101" s="16" t="s">
        <v>145</v>
      </c>
      <c r="C101" s="3">
        <v>200</v>
      </c>
      <c r="D101" s="19">
        <v>424661.24</v>
      </c>
      <c r="E101" s="31">
        <v>190</v>
      </c>
      <c r="F101" s="47">
        <v>1</v>
      </c>
      <c r="G101" s="41">
        <f t="shared" si="9"/>
        <v>390</v>
      </c>
      <c r="H101" s="13"/>
      <c r="I101" s="7"/>
      <c r="J101" s="7"/>
      <c r="K101" s="7"/>
    </row>
    <row r="102" spans="1:11" ht="18">
      <c r="A102" s="15">
        <v>695</v>
      </c>
      <c r="B102" s="16" t="s">
        <v>147</v>
      </c>
      <c r="C102" s="3">
        <v>200</v>
      </c>
      <c r="D102" s="19">
        <v>253965.08</v>
      </c>
      <c r="E102" s="31">
        <v>62</v>
      </c>
      <c r="F102" s="47">
        <v>1</v>
      </c>
      <c r="G102" s="41">
        <f t="shared" si="9"/>
        <v>262</v>
      </c>
      <c r="H102" s="13"/>
      <c r="I102" s="7"/>
      <c r="J102" s="7"/>
      <c r="K102" s="7"/>
    </row>
    <row r="103" spans="1:11" ht="18">
      <c r="A103" s="15">
        <v>696</v>
      </c>
      <c r="B103" s="16" t="s">
        <v>149</v>
      </c>
      <c r="C103" s="3">
        <v>200</v>
      </c>
      <c r="D103" s="19">
        <v>186546.16</v>
      </c>
      <c r="E103" s="31">
        <v>478</v>
      </c>
      <c r="F103" s="47">
        <v>1</v>
      </c>
      <c r="G103" s="41">
        <f t="shared" si="9"/>
        <v>678</v>
      </c>
      <c r="H103" s="13"/>
      <c r="I103" s="7"/>
      <c r="J103" s="7"/>
      <c r="K103" s="7"/>
    </row>
    <row r="104" spans="1:11" ht="18">
      <c r="A104" s="52">
        <v>697</v>
      </c>
      <c r="B104" s="36" t="s">
        <v>155</v>
      </c>
      <c r="C104" s="3"/>
      <c r="D104" s="19"/>
      <c r="E104" s="31"/>
      <c r="F104" s="47"/>
      <c r="G104" s="41">
        <f t="shared" ref="G104" si="10">F104</f>
        <v>0</v>
      </c>
      <c r="H104" s="13"/>
      <c r="I104" s="7"/>
      <c r="J104" s="7"/>
      <c r="K104" s="7"/>
    </row>
    <row r="105" spans="1:11" ht="18">
      <c r="A105" s="52">
        <v>698</v>
      </c>
      <c r="B105" s="36" t="s">
        <v>156</v>
      </c>
      <c r="C105" s="3">
        <v>200</v>
      </c>
      <c r="D105" s="19">
        <v>8159</v>
      </c>
      <c r="E105" s="31">
        <v>6</v>
      </c>
      <c r="F105" s="19">
        <v>3</v>
      </c>
      <c r="G105" s="41">
        <f t="shared" si="9"/>
        <v>218</v>
      </c>
      <c r="H105" s="13"/>
      <c r="I105" s="7"/>
      <c r="J105" s="7"/>
      <c r="K105" s="7"/>
    </row>
    <row r="106" spans="1:11" ht="18">
      <c r="A106" s="52">
        <v>699</v>
      </c>
      <c r="B106" s="36" t="s">
        <v>157</v>
      </c>
      <c r="C106" s="3">
        <v>200</v>
      </c>
      <c r="D106" s="19">
        <v>2482155.2000000002</v>
      </c>
      <c r="E106" s="31">
        <v>1123</v>
      </c>
      <c r="F106" s="19">
        <v>1</v>
      </c>
      <c r="G106" s="41">
        <f t="shared" si="9"/>
        <v>1323</v>
      </c>
      <c r="H106" s="13"/>
      <c r="I106" s="7"/>
      <c r="J106" s="7"/>
      <c r="K106" s="7"/>
    </row>
    <row r="107" spans="1:11" ht="18">
      <c r="A107" s="21">
        <v>750</v>
      </c>
      <c r="B107" s="16" t="s">
        <v>27</v>
      </c>
      <c r="C107" s="20"/>
      <c r="D107" s="19">
        <v>10498.52</v>
      </c>
      <c r="E107" s="31">
        <v>156</v>
      </c>
      <c r="F107" s="47">
        <f>131-0.47-0.01</f>
        <v>130.52000000000001</v>
      </c>
      <c r="G107" s="41">
        <f>F107</f>
        <v>130.52000000000001</v>
      </c>
      <c r="H107" s="13"/>
      <c r="I107" s="7"/>
      <c r="J107" s="7"/>
      <c r="K107" s="7"/>
    </row>
    <row r="108" spans="1:11" ht="18">
      <c r="A108" s="21">
        <v>751</v>
      </c>
      <c r="B108" s="16" t="s">
        <v>28</v>
      </c>
      <c r="C108" s="20"/>
      <c r="D108" s="19">
        <v>2577.42</v>
      </c>
      <c r="E108" s="31">
        <v>156</v>
      </c>
      <c r="F108" s="47"/>
      <c r="G108" s="41">
        <f>F108</f>
        <v>0</v>
      </c>
      <c r="H108" s="13"/>
      <c r="I108" s="7"/>
      <c r="J108" s="7"/>
      <c r="K108" s="7"/>
    </row>
    <row r="109" spans="1:11" ht="18">
      <c r="A109" s="21">
        <v>752</v>
      </c>
      <c r="B109" s="16" t="s">
        <v>29</v>
      </c>
      <c r="C109" s="20"/>
      <c r="D109" s="19">
        <v>2666.92</v>
      </c>
      <c r="E109" s="31">
        <v>147</v>
      </c>
      <c r="F109" s="47">
        <f>219.03-0.02-0.01</f>
        <v>219</v>
      </c>
      <c r="G109" s="41">
        <f>F109</f>
        <v>219</v>
      </c>
      <c r="H109" s="13"/>
      <c r="I109" s="7"/>
      <c r="J109" s="7"/>
      <c r="K109" s="7"/>
    </row>
    <row r="110" spans="1:11" ht="18">
      <c r="A110" s="21">
        <v>753</v>
      </c>
      <c r="B110" s="16" t="s">
        <v>30</v>
      </c>
      <c r="C110" s="20"/>
      <c r="D110" s="19">
        <v>2035.14</v>
      </c>
      <c r="E110" s="31">
        <v>147</v>
      </c>
      <c r="F110" s="47"/>
      <c r="G110" s="41">
        <f>F110</f>
        <v>0</v>
      </c>
      <c r="H110" s="13"/>
      <c r="I110" s="7"/>
      <c r="J110" s="7"/>
      <c r="K110" s="7"/>
    </row>
    <row r="111" spans="1:11" ht="18">
      <c r="A111" s="21">
        <v>754</v>
      </c>
      <c r="B111" s="16" t="s">
        <v>31</v>
      </c>
      <c r="C111" s="3">
        <v>200</v>
      </c>
      <c r="D111" s="19">
        <v>21130.2</v>
      </c>
      <c r="E111" s="31">
        <v>26</v>
      </c>
      <c r="F111" s="47">
        <v>1</v>
      </c>
      <c r="G111" s="41">
        <f>(+E111*F111)+C111</f>
        <v>226</v>
      </c>
      <c r="H111" s="13"/>
      <c r="I111" s="7"/>
      <c r="J111" s="7"/>
      <c r="K111" s="7"/>
    </row>
    <row r="112" spans="1:11" ht="18">
      <c r="A112" s="21">
        <v>755</v>
      </c>
      <c r="B112" s="16" t="s">
        <v>32</v>
      </c>
      <c r="C112" s="3">
        <v>200</v>
      </c>
      <c r="D112" s="19">
        <v>3453.92</v>
      </c>
      <c r="E112" s="31">
        <v>13</v>
      </c>
      <c r="F112" s="47">
        <v>1</v>
      </c>
      <c r="G112" s="41">
        <f>(+E112*F112)+C112</f>
        <v>213</v>
      </c>
      <c r="H112" s="13"/>
      <c r="I112" s="7"/>
      <c r="J112" s="7"/>
      <c r="K112" s="7"/>
    </row>
    <row r="113" spans="1:11" ht="18">
      <c r="A113" s="21">
        <v>756</v>
      </c>
      <c r="B113" s="16" t="s">
        <v>33</v>
      </c>
      <c r="C113" s="3">
        <v>200</v>
      </c>
      <c r="D113" s="19">
        <v>3316.42</v>
      </c>
      <c r="E113" s="31">
        <v>13</v>
      </c>
      <c r="F113" s="47">
        <v>1</v>
      </c>
      <c r="G113" s="41">
        <f>(+E113*F113)+C113</f>
        <v>213</v>
      </c>
      <c r="H113" s="13"/>
      <c r="I113" s="7"/>
      <c r="J113" s="7"/>
      <c r="K113" s="7"/>
    </row>
    <row r="114" spans="1:11" ht="18">
      <c r="A114" s="21">
        <v>757</v>
      </c>
      <c r="B114" s="16" t="s">
        <v>34</v>
      </c>
      <c r="C114" s="3">
        <v>200</v>
      </c>
      <c r="D114" s="19">
        <v>9420.16</v>
      </c>
      <c r="E114" s="31">
        <v>21</v>
      </c>
      <c r="F114" s="47">
        <v>1</v>
      </c>
      <c r="G114" s="41">
        <f>(+E114*F114)+C114</f>
        <v>221</v>
      </c>
      <c r="H114" s="13"/>
      <c r="I114" s="7"/>
      <c r="J114" s="7"/>
      <c r="K114" s="7"/>
    </row>
    <row r="115" spans="1:11" ht="18">
      <c r="A115" s="15">
        <v>758</v>
      </c>
      <c r="B115" s="16" t="s">
        <v>35</v>
      </c>
      <c r="C115" s="3"/>
      <c r="D115" s="47"/>
      <c r="E115" s="51"/>
      <c r="F115" s="47"/>
      <c r="G115" s="41">
        <f t="shared" ref="G115:G116" si="11">(+E115*F115)+C115</f>
        <v>0</v>
      </c>
      <c r="H115" s="13"/>
      <c r="I115" s="7"/>
      <c r="J115" s="7"/>
      <c r="K115" s="7"/>
    </row>
    <row r="116" spans="1:11" ht="18">
      <c r="A116" s="15">
        <v>759</v>
      </c>
      <c r="B116" s="16" t="s">
        <v>36</v>
      </c>
      <c r="C116" s="3"/>
      <c r="D116" s="47"/>
      <c r="E116" s="51"/>
      <c r="F116" s="47"/>
      <c r="G116" s="41">
        <f t="shared" si="11"/>
        <v>0</v>
      </c>
      <c r="H116" s="13"/>
      <c r="I116" s="7"/>
      <c r="J116" s="7"/>
      <c r="K116" s="7"/>
    </row>
    <row r="117" spans="1:11" ht="18">
      <c r="A117" s="21">
        <v>760</v>
      </c>
      <c r="B117" s="16" t="s">
        <v>37</v>
      </c>
      <c r="C117" s="3">
        <v>200</v>
      </c>
      <c r="D117" s="19">
        <v>9429.9</v>
      </c>
      <c r="E117" s="31">
        <v>37</v>
      </c>
      <c r="F117" s="47">
        <v>1</v>
      </c>
      <c r="G117" s="41">
        <f t="shared" ref="G117:G125" si="12">(+E117*F117)+C117</f>
        <v>237</v>
      </c>
      <c r="H117" s="13"/>
      <c r="I117" s="7"/>
      <c r="J117" s="7"/>
      <c r="K117" s="7"/>
    </row>
    <row r="118" spans="1:11" ht="18">
      <c r="A118" s="21">
        <v>761</v>
      </c>
      <c r="B118" s="16" t="s">
        <v>38</v>
      </c>
      <c r="C118" s="3">
        <v>200</v>
      </c>
      <c r="D118" s="19">
        <v>7783.62</v>
      </c>
      <c r="E118" s="31">
        <v>21</v>
      </c>
      <c r="F118" s="47">
        <v>1</v>
      </c>
      <c r="G118" s="41">
        <f t="shared" si="12"/>
        <v>221</v>
      </c>
      <c r="H118" s="13"/>
      <c r="I118" s="7"/>
      <c r="J118" s="7"/>
      <c r="K118" s="7"/>
    </row>
    <row r="119" spans="1:11" ht="18">
      <c r="A119" s="21">
        <v>762</v>
      </c>
      <c r="B119" s="16" t="s">
        <v>39</v>
      </c>
      <c r="C119" s="3">
        <v>200</v>
      </c>
      <c r="D119" s="19">
        <v>2608.66</v>
      </c>
      <c r="E119" s="31">
        <v>7</v>
      </c>
      <c r="F119" s="47">
        <v>1</v>
      </c>
      <c r="G119" s="41">
        <f t="shared" si="12"/>
        <v>207</v>
      </c>
      <c r="H119" s="13"/>
      <c r="I119" s="7"/>
      <c r="J119" s="7"/>
      <c r="K119" s="7"/>
    </row>
    <row r="120" spans="1:11" ht="18">
      <c r="A120" s="21">
        <v>763</v>
      </c>
      <c r="B120" s="16" t="s">
        <v>40</v>
      </c>
      <c r="C120" s="3">
        <v>200</v>
      </c>
      <c r="D120" s="19">
        <v>6448.08</v>
      </c>
      <c r="E120" s="31">
        <v>2</v>
      </c>
      <c r="F120" s="47">
        <v>1</v>
      </c>
      <c r="G120" s="41">
        <f t="shared" si="12"/>
        <v>202</v>
      </c>
      <c r="H120" s="13"/>
      <c r="I120" s="7"/>
      <c r="J120" s="7"/>
      <c r="K120" s="7"/>
    </row>
    <row r="121" spans="1:11" ht="18">
      <c r="A121" s="15">
        <v>764</v>
      </c>
      <c r="B121" s="16" t="s">
        <v>41</v>
      </c>
      <c r="C121" s="3">
        <v>200</v>
      </c>
      <c r="D121" s="19">
        <v>5267.5</v>
      </c>
      <c r="E121" s="31">
        <v>2</v>
      </c>
      <c r="F121" s="47">
        <v>1</v>
      </c>
      <c r="G121" s="41">
        <f t="shared" si="12"/>
        <v>202</v>
      </c>
      <c r="H121" s="13"/>
      <c r="I121" s="7"/>
      <c r="J121" s="7"/>
      <c r="K121" s="7"/>
    </row>
    <row r="122" spans="1:11" ht="18">
      <c r="A122" s="21">
        <v>765</v>
      </c>
      <c r="B122" s="16" t="s">
        <v>42</v>
      </c>
      <c r="C122" s="3">
        <v>200</v>
      </c>
      <c r="D122" s="19">
        <v>6804.06</v>
      </c>
      <c r="E122" s="31">
        <v>9</v>
      </c>
      <c r="F122" s="47">
        <v>1</v>
      </c>
      <c r="G122" s="41">
        <f t="shared" si="12"/>
        <v>209</v>
      </c>
      <c r="H122" s="13"/>
      <c r="I122" s="7"/>
      <c r="J122" s="7"/>
      <c r="K122" s="7"/>
    </row>
    <row r="123" spans="1:11" ht="18">
      <c r="A123" s="21">
        <v>778</v>
      </c>
      <c r="B123" s="16" t="s">
        <v>49</v>
      </c>
      <c r="C123" s="3">
        <v>200</v>
      </c>
      <c r="D123" s="19">
        <v>1331.34</v>
      </c>
      <c r="E123" s="31">
        <v>6</v>
      </c>
      <c r="F123" s="47">
        <v>1</v>
      </c>
      <c r="G123" s="41">
        <f t="shared" si="12"/>
        <v>206</v>
      </c>
      <c r="H123" s="13"/>
      <c r="I123" s="7"/>
      <c r="J123" s="7"/>
      <c r="K123" s="7"/>
    </row>
    <row r="124" spans="1:11" ht="18">
      <c r="A124" s="15">
        <v>780</v>
      </c>
      <c r="B124" s="16" t="s">
        <v>50</v>
      </c>
      <c r="C124" s="3">
        <v>200</v>
      </c>
      <c r="D124" s="19">
        <v>2880.14</v>
      </c>
      <c r="E124" s="31">
        <v>6</v>
      </c>
      <c r="F124" s="47">
        <v>1</v>
      </c>
      <c r="G124" s="41">
        <f t="shared" si="12"/>
        <v>206</v>
      </c>
      <c r="H124" s="13"/>
      <c r="I124" s="7"/>
      <c r="J124" s="7"/>
      <c r="K124" s="7"/>
    </row>
    <row r="125" spans="1:11" ht="18">
      <c r="A125" s="15">
        <v>795</v>
      </c>
      <c r="B125" s="16" t="s">
        <v>112</v>
      </c>
      <c r="C125" s="3">
        <v>200</v>
      </c>
      <c r="D125" s="19">
        <v>7678.6</v>
      </c>
      <c r="E125" s="31">
        <v>12</v>
      </c>
      <c r="F125" s="47">
        <v>1</v>
      </c>
      <c r="G125" s="41">
        <f t="shared" si="12"/>
        <v>212</v>
      </c>
      <c r="H125" s="13"/>
      <c r="I125" s="7"/>
      <c r="J125" s="7"/>
      <c r="K125" s="7"/>
    </row>
    <row r="126" spans="1:11" ht="18">
      <c r="A126" s="21">
        <v>769</v>
      </c>
      <c r="B126" s="16" t="s">
        <v>100</v>
      </c>
      <c r="C126" s="20"/>
      <c r="D126" s="19">
        <v>4118</v>
      </c>
      <c r="E126" s="31">
        <v>25</v>
      </c>
      <c r="F126" s="42"/>
      <c r="G126" s="42"/>
      <c r="H126" s="13"/>
      <c r="I126" s="7"/>
      <c r="J126" s="7"/>
      <c r="K126" s="7"/>
    </row>
    <row r="127" spans="1:11" ht="18">
      <c r="A127" s="21">
        <v>770</v>
      </c>
      <c r="B127" s="16" t="s">
        <v>44</v>
      </c>
      <c r="C127" s="3">
        <v>200</v>
      </c>
      <c r="D127" s="3">
        <v>86974</v>
      </c>
      <c r="E127" s="54">
        <v>1</v>
      </c>
      <c r="F127" s="19">
        <v>1</v>
      </c>
      <c r="G127" s="41">
        <f t="shared" ref="G127:G137" si="13">(+E127*F127)+C127</f>
        <v>201</v>
      </c>
      <c r="H127" s="13"/>
      <c r="I127" s="7"/>
      <c r="J127" s="7"/>
      <c r="K127" s="7"/>
    </row>
    <row r="128" spans="1:11" ht="18">
      <c r="A128" s="21">
        <v>774</v>
      </c>
      <c r="B128" s="27" t="s">
        <v>47</v>
      </c>
      <c r="C128" s="3"/>
      <c r="D128" s="47"/>
      <c r="E128" s="51"/>
      <c r="F128" s="47">
        <v>3</v>
      </c>
      <c r="G128" s="41">
        <f t="shared" si="13"/>
        <v>0</v>
      </c>
      <c r="H128" s="13"/>
      <c r="I128" s="7"/>
      <c r="J128" s="7"/>
      <c r="K128" s="7"/>
    </row>
    <row r="129" spans="1:11" ht="18">
      <c r="A129" s="15">
        <v>777</v>
      </c>
      <c r="B129" s="16" t="s">
        <v>48</v>
      </c>
      <c r="C129" s="3">
        <v>200</v>
      </c>
      <c r="D129" s="19">
        <v>960.58</v>
      </c>
      <c r="E129" s="31">
        <v>2</v>
      </c>
      <c r="F129" s="47">
        <v>3</v>
      </c>
      <c r="G129" s="41">
        <f t="shared" si="13"/>
        <v>206</v>
      </c>
      <c r="H129" s="13"/>
      <c r="I129" s="7"/>
      <c r="J129" s="7"/>
      <c r="K129" s="7"/>
    </row>
    <row r="130" spans="1:11" ht="18">
      <c r="A130" s="52">
        <v>746</v>
      </c>
      <c r="B130" s="36" t="s">
        <v>158</v>
      </c>
      <c r="C130" s="3">
        <v>200</v>
      </c>
      <c r="D130" s="19">
        <v>1600</v>
      </c>
      <c r="E130" s="31">
        <v>25</v>
      </c>
      <c r="F130" s="19">
        <v>1</v>
      </c>
      <c r="G130" s="53">
        <f t="shared" si="13"/>
        <v>225</v>
      </c>
      <c r="H130" s="13"/>
      <c r="I130" s="7"/>
      <c r="J130" s="7"/>
      <c r="K130" s="7"/>
    </row>
    <row r="131" spans="1:11" ht="18">
      <c r="A131" s="52">
        <v>747</v>
      </c>
      <c r="B131" s="36" t="s">
        <v>159</v>
      </c>
      <c r="C131" s="3">
        <v>200</v>
      </c>
      <c r="D131" s="19">
        <v>3950</v>
      </c>
      <c r="E131" s="31">
        <v>25</v>
      </c>
      <c r="F131" s="19">
        <v>1</v>
      </c>
      <c r="G131" s="53">
        <f t="shared" si="13"/>
        <v>225</v>
      </c>
      <c r="H131" s="13"/>
      <c r="I131" s="7"/>
      <c r="J131" s="7"/>
      <c r="K131" s="7"/>
    </row>
    <row r="132" spans="1:11" ht="18">
      <c r="A132" s="52">
        <v>748</v>
      </c>
      <c r="B132" s="36" t="s">
        <v>160</v>
      </c>
      <c r="C132" s="3">
        <v>200</v>
      </c>
      <c r="D132" s="19">
        <v>1574.72</v>
      </c>
      <c r="E132" s="31">
        <v>2</v>
      </c>
      <c r="F132" s="19">
        <v>1</v>
      </c>
      <c r="G132" s="53">
        <f t="shared" si="13"/>
        <v>202</v>
      </c>
      <c r="H132" s="13"/>
      <c r="I132" s="7"/>
      <c r="J132" s="7"/>
      <c r="K132" s="7"/>
    </row>
    <row r="133" spans="1:11" ht="18">
      <c r="A133" s="52">
        <v>749</v>
      </c>
      <c r="B133" s="36" t="s">
        <v>161</v>
      </c>
      <c r="C133" s="3">
        <v>200</v>
      </c>
      <c r="D133" s="19">
        <v>3467.64</v>
      </c>
      <c r="E133" s="31">
        <v>2</v>
      </c>
      <c r="F133" s="19">
        <v>1</v>
      </c>
      <c r="G133" s="53">
        <f t="shared" si="13"/>
        <v>202</v>
      </c>
      <c r="H133" s="13"/>
      <c r="I133" s="7"/>
      <c r="J133" s="7"/>
      <c r="K133" s="7"/>
    </row>
    <row r="134" spans="1:11" ht="18">
      <c r="A134" s="21">
        <v>767</v>
      </c>
      <c r="B134" s="16" t="s">
        <v>43</v>
      </c>
      <c r="C134" s="3">
        <v>200</v>
      </c>
      <c r="D134" s="19">
        <v>7905.6</v>
      </c>
      <c r="E134" s="31">
        <v>132</v>
      </c>
      <c r="F134" s="47">
        <v>1</v>
      </c>
      <c r="G134" s="41">
        <f t="shared" si="13"/>
        <v>332</v>
      </c>
      <c r="H134" s="13"/>
      <c r="I134" s="7"/>
      <c r="J134" s="7"/>
      <c r="K134" s="7"/>
    </row>
    <row r="135" spans="1:11" ht="18">
      <c r="A135" s="15">
        <v>771</v>
      </c>
      <c r="B135" s="16" t="s">
        <v>45</v>
      </c>
      <c r="C135" s="3">
        <v>200</v>
      </c>
      <c r="D135" s="19">
        <v>1759.2</v>
      </c>
      <c r="E135" s="31">
        <v>60</v>
      </c>
      <c r="F135" s="47">
        <v>1</v>
      </c>
      <c r="G135" s="41">
        <f t="shared" si="13"/>
        <v>260</v>
      </c>
      <c r="H135" s="13"/>
      <c r="I135" s="7"/>
      <c r="J135" s="7"/>
      <c r="K135" s="7"/>
    </row>
    <row r="136" spans="1:11" ht="18">
      <c r="A136" s="15">
        <v>772</v>
      </c>
      <c r="B136" s="16" t="s">
        <v>46</v>
      </c>
      <c r="C136" s="3">
        <v>200</v>
      </c>
      <c r="D136" s="19">
        <v>2012.8</v>
      </c>
      <c r="E136" s="31">
        <v>74</v>
      </c>
      <c r="F136" s="47">
        <v>1</v>
      </c>
      <c r="G136" s="41">
        <f t="shared" si="13"/>
        <v>274</v>
      </c>
      <c r="H136" s="13"/>
      <c r="I136" s="7"/>
      <c r="J136" s="7"/>
      <c r="K136" s="7"/>
    </row>
    <row r="137" spans="1:11" ht="18">
      <c r="A137" s="15">
        <v>773</v>
      </c>
      <c r="B137" s="16" t="s">
        <v>87</v>
      </c>
      <c r="C137" s="3">
        <v>200</v>
      </c>
      <c r="D137" s="19">
        <v>3871.68</v>
      </c>
      <c r="E137" s="31">
        <v>148</v>
      </c>
      <c r="F137" s="47">
        <v>1</v>
      </c>
      <c r="G137" s="41">
        <f t="shared" si="13"/>
        <v>348</v>
      </c>
      <c r="H137" s="13"/>
      <c r="I137" s="7"/>
      <c r="J137" s="7"/>
      <c r="K137" s="7"/>
    </row>
    <row r="138" spans="1:11" ht="18">
      <c r="A138" s="15">
        <v>775</v>
      </c>
      <c r="B138" s="16" t="s">
        <v>94</v>
      </c>
      <c r="C138" s="3">
        <v>200</v>
      </c>
      <c r="D138" s="19">
        <v>8666.9599999999991</v>
      </c>
      <c r="E138" s="31">
        <v>262</v>
      </c>
      <c r="F138" s="47">
        <v>1</v>
      </c>
      <c r="G138" s="41">
        <f t="shared" ref="G138:G144" si="14">(+E138*F138)+C138</f>
        <v>462</v>
      </c>
      <c r="H138" s="13"/>
      <c r="I138" s="7"/>
      <c r="J138" s="7"/>
      <c r="K138" s="7"/>
    </row>
    <row r="139" spans="1:11" ht="18">
      <c r="A139" s="15">
        <v>782</v>
      </c>
      <c r="B139" s="16" t="s">
        <v>95</v>
      </c>
      <c r="C139" s="3">
        <v>200</v>
      </c>
      <c r="D139" s="19">
        <v>3230.08</v>
      </c>
      <c r="E139" s="31">
        <v>112</v>
      </c>
      <c r="F139" s="47">
        <v>1</v>
      </c>
      <c r="G139" s="41">
        <f t="shared" si="14"/>
        <v>312</v>
      </c>
      <c r="H139" s="13"/>
      <c r="I139" s="7"/>
      <c r="J139" s="7"/>
      <c r="K139" s="7"/>
    </row>
    <row r="140" spans="1:11" ht="18">
      <c r="A140" s="15">
        <v>783</v>
      </c>
      <c r="B140" s="16" t="s">
        <v>96</v>
      </c>
      <c r="C140" s="3">
        <v>200</v>
      </c>
      <c r="D140" s="19">
        <v>3411.24</v>
      </c>
      <c r="E140" s="31">
        <v>262</v>
      </c>
      <c r="F140" s="47">
        <v>1</v>
      </c>
      <c r="G140" s="41">
        <f t="shared" si="14"/>
        <v>462</v>
      </c>
      <c r="H140" s="13"/>
      <c r="I140" s="7"/>
      <c r="J140" s="7"/>
      <c r="K140" s="7"/>
    </row>
    <row r="141" spans="1:11" ht="18">
      <c r="A141" s="15">
        <v>784</v>
      </c>
      <c r="B141" s="16" t="s">
        <v>97</v>
      </c>
      <c r="C141" s="3">
        <v>200</v>
      </c>
      <c r="D141" s="19">
        <v>2633.04</v>
      </c>
      <c r="E141" s="31">
        <v>54</v>
      </c>
      <c r="F141" s="47">
        <v>1</v>
      </c>
      <c r="G141" s="41">
        <f t="shared" si="14"/>
        <v>254</v>
      </c>
      <c r="H141" s="13"/>
      <c r="I141" s="7"/>
      <c r="J141" s="7"/>
      <c r="K141" s="7"/>
    </row>
    <row r="142" spans="1:11" ht="18">
      <c r="A142" s="15">
        <v>785</v>
      </c>
      <c r="B142" s="16" t="s">
        <v>98</v>
      </c>
      <c r="C142" s="3">
        <v>200</v>
      </c>
      <c r="D142" s="19">
        <v>1065</v>
      </c>
      <c r="E142" s="31">
        <v>15</v>
      </c>
      <c r="F142" s="47">
        <v>1</v>
      </c>
      <c r="G142" s="41">
        <f t="shared" si="14"/>
        <v>215</v>
      </c>
      <c r="H142" s="13"/>
      <c r="I142" s="7"/>
      <c r="J142" s="7"/>
      <c r="K142" s="7"/>
    </row>
    <row r="143" spans="1:11" ht="18">
      <c r="A143" s="15">
        <v>786</v>
      </c>
      <c r="B143" s="16" t="s">
        <v>99</v>
      </c>
      <c r="C143" s="3">
        <v>200</v>
      </c>
      <c r="D143" s="19">
        <v>3246.76</v>
      </c>
      <c r="E143" s="31">
        <v>47</v>
      </c>
      <c r="F143" s="47">
        <v>1</v>
      </c>
      <c r="G143" s="41">
        <f t="shared" si="14"/>
        <v>247</v>
      </c>
      <c r="H143" s="13"/>
      <c r="I143" s="7"/>
      <c r="J143" s="7"/>
      <c r="K143" s="7"/>
    </row>
    <row r="144" spans="1:11" ht="18">
      <c r="A144" s="15">
        <v>787</v>
      </c>
      <c r="B144" s="16" t="s">
        <v>108</v>
      </c>
      <c r="C144" s="3"/>
      <c r="D144" s="47"/>
      <c r="E144" s="51"/>
      <c r="F144" s="47"/>
      <c r="G144" s="41">
        <f t="shared" si="14"/>
        <v>0</v>
      </c>
      <c r="H144" s="13"/>
      <c r="I144" s="7"/>
      <c r="J144" s="7"/>
      <c r="K144" s="7"/>
    </row>
    <row r="145" spans="1:11" ht="18">
      <c r="A145" s="15">
        <v>788</v>
      </c>
      <c r="B145" s="16" t="s">
        <v>102</v>
      </c>
      <c r="C145" s="3">
        <v>200</v>
      </c>
      <c r="D145" s="19">
        <v>10384.959999999999</v>
      </c>
      <c r="E145" s="31">
        <v>136</v>
      </c>
      <c r="F145" s="47">
        <v>1</v>
      </c>
      <c r="G145" s="41">
        <f t="shared" ref="G145:G151" si="15">(+E145*F145)+C145</f>
        <v>336</v>
      </c>
      <c r="H145" s="13"/>
      <c r="I145" s="7"/>
      <c r="J145" s="7"/>
      <c r="K145" s="7"/>
    </row>
    <row r="146" spans="1:11" ht="18">
      <c r="A146" s="15">
        <v>789</v>
      </c>
      <c r="B146" s="16" t="s">
        <v>103</v>
      </c>
      <c r="C146" s="3">
        <v>200</v>
      </c>
      <c r="D146" s="19">
        <v>14342.56</v>
      </c>
      <c r="E146" s="31">
        <v>136</v>
      </c>
      <c r="F146" s="47">
        <v>1</v>
      </c>
      <c r="G146" s="41">
        <f t="shared" si="15"/>
        <v>336</v>
      </c>
      <c r="H146" s="13"/>
      <c r="I146" s="7"/>
      <c r="J146" s="7"/>
      <c r="K146" s="7"/>
    </row>
    <row r="147" spans="1:11" ht="18">
      <c r="A147" s="15">
        <v>791</v>
      </c>
      <c r="B147" s="16" t="s">
        <v>101</v>
      </c>
      <c r="C147" s="3">
        <v>200</v>
      </c>
      <c r="D147" s="19">
        <v>6778.4</v>
      </c>
      <c r="E147" s="31">
        <v>20</v>
      </c>
      <c r="F147" s="47">
        <v>1</v>
      </c>
      <c r="G147" s="41">
        <f t="shared" si="15"/>
        <v>220</v>
      </c>
      <c r="H147" s="13"/>
      <c r="I147" s="7"/>
      <c r="J147" s="7"/>
      <c r="K147" s="7"/>
    </row>
    <row r="148" spans="1:11" ht="18">
      <c r="A148" s="15">
        <v>792</v>
      </c>
      <c r="B148" s="16" t="s">
        <v>106</v>
      </c>
      <c r="C148" s="3">
        <v>200</v>
      </c>
      <c r="D148" s="19">
        <v>4971.5600000000004</v>
      </c>
      <c r="E148" s="31">
        <v>22</v>
      </c>
      <c r="F148" s="47">
        <v>1</v>
      </c>
      <c r="G148" s="41">
        <f t="shared" si="15"/>
        <v>222</v>
      </c>
      <c r="H148" s="13"/>
      <c r="I148" s="7"/>
      <c r="J148" s="7"/>
      <c r="K148" s="7"/>
    </row>
    <row r="149" spans="1:11" ht="18">
      <c r="A149" s="15">
        <v>793</v>
      </c>
      <c r="B149" s="16" t="s">
        <v>107</v>
      </c>
      <c r="C149" s="3">
        <v>200</v>
      </c>
      <c r="D149" s="19">
        <v>3002.56</v>
      </c>
      <c r="E149" s="31">
        <v>22</v>
      </c>
      <c r="F149" s="47">
        <v>1</v>
      </c>
      <c r="G149" s="41">
        <f t="shared" si="15"/>
        <v>222</v>
      </c>
      <c r="H149" s="13"/>
      <c r="I149" s="7"/>
      <c r="J149" s="7"/>
      <c r="K149" s="7"/>
    </row>
    <row r="150" spans="1:11" ht="18">
      <c r="A150" s="15">
        <v>794</v>
      </c>
      <c r="B150" s="16" t="s">
        <v>109</v>
      </c>
      <c r="C150" s="3">
        <v>200</v>
      </c>
      <c r="D150" s="19">
        <v>3761.34</v>
      </c>
      <c r="E150" s="31">
        <v>41</v>
      </c>
      <c r="F150" s="47">
        <v>1</v>
      </c>
      <c r="G150" s="41">
        <f t="shared" si="15"/>
        <v>241</v>
      </c>
      <c r="H150" s="13"/>
      <c r="I150" s="7"/>
      <c r="J150" s="7"/>
      <c r="K150" s="7"/>
    </row>
    <row r="151" spans="1:11" ht="18">
      <c r="A151" s="15">
        <v>796</v>
      </c>
      <c r="B151" s="16" t="s">
        <v>124</v>
      </c>
      <c r="C151" s="3">
        <v>200</v>
      </c>
      <c r="D151" s="19">
        <v>2026.08</v>
      </c>
      <c r="E151" s="31">
        <v>36</v>
      </c>
      <c r="F151" s="47">
        <v>1</v>
      </c>
      <c r="G151" s="41">
        <f t="shared" si="15"/>
        <v>236</v>
      </c>
      <c r="H151" s="13"/>
      <c r="I151" s="7"/>
      <c r="J151" s="7"/>
      <c r="K151" s="7"/>
    </row>
    <row r="152" spans="1:11" ht="18">
      <c r="A152" s="15">
        <v>797</v>
      </c>
      <c r="B152" s="16" t="s">
        <v>132</v>
      </c>
      <c r="C152" s="3">
        <v>200</v>
      </c>
      <c r="D152" s="19">
        <v>8756.1</v>
      </c>
      <c r="E152" s="31">
        <v>69</v>
      </c>
      <c r="F152" s="47">
        <v>1</v>
      </c>
      <c r="G152" s="41">
        <f>(+E152*F152)+C152</f>
        <v>269</v>
      </c>
      <c r="H152" s="13"/>
      <c r="I152" s="7"/>
      <c r="J152" s="7"/>
      <c r="K152" s="7"/>
    </row>
    <row r="153" spans="1:11" ht="18">
      <c r="A153" s="15">
        <v>798</v>
      </c>
      <c r="B153" s="16" t="s">
        <v>131</v>
      </c>
      <c r="C153" s="3">
        <v>200</v>
      </c>
      <c r="D153" s="19">
        <v>20210.099999999999</v>
      </c>
      <c r="E153" s="31">
        <v>69</v>
      </c>
      <c r="F153" s="47">
        <v>1</v>
      </c>
      <c r="G153" s="41">
        <f>(+E153*F153)+C153</f>
        <v>269</v>
      </c>
      <c r="H153" s="13"/>
      <c r="I153" s="7"/>
      <c r="J153" s="7"/>
      <c r="K153" s="7"/>
    </row>
    <row r="154" spans="1:11" ht="18">
      <c r="A154" s="15">
        <v>766</v>
      </c>
      <c r="B154" s="16" t="s">
        <v>141</v>
      </c>
      <c r="C154" s="3">
        <v>200</v>
      </c>
      <c r="D154" s="19">
        <v>21844.799999999999</v>
      </c>
      <c r="E154" s="31">
        <v>111</v>
      </c>
      <c r="F154" s="47">
        <v>1</v>
      </c>
      <c r="G154" s="41">
        <f>(+E154*F154)+C154</f>
        <v>311</v>
      </c>
      <c r="H154" s="13"/>
      <c r="I154" s="7"/>
      <c r="J154" s="7"/>
      <c r="K154" s="7"/>
    </row>
    <row r="155" spans="1:11" ht="18">
      <c r="A155" s="15">
        <v>768</v>
      </c>
      <c r="B155" s="16" t="s">
        <v>142</v>
      </c>
      <c r="C155" s="3">
        <v>200</v>
      </c>
      <c r="D155" s="19">
        <v>10744.8</v>
      </c>
      <c r="E155" s="31">
        <v>111</v>
      </c>
      <c r="F155" s="47">
        <v>1</v>
      </c>
      <c r="G155" s="41">
        <f>(+E155*F155)+C155</f>
        <v>311</v>
      </c>
      <c r="H155" s="13"/>
      <c r="I155" s="7"/>
      <c r="J155" s="7"/>
      <c r="K155" s="7"/>
    </row>
    <row r="156" spans="1:11" ht="18">
      <c r="A156" s="15">
        <v>799</v>
      </c>
      <c r="B156" s="16" t="s">
        <v>140</v>
      </c>
      <c r="C156" s="3">
        <v>200</v>
      </c>
      <c r="D156" s="19">
        <v>3103.98</v>
      </c>
      <c r="E156" s="31">
        <v>11</v>
      </c>
      <c r="F156" s="47">
        <v>1</v>
      </c>
      <c r="G156" s="41">
        <f>(+E156*F156)+C156</f>
        <v>211</v>
      </c>
      <c r="H156" s="13"/>
      <c r="I156" s="7"/>
      <c r="J156" s="7"/>
      <c r="K156" s="7"/>
    </row>
    <row r="157" spans="1:11" ht="18">
      <c r="A157" s="15">
        <v>776</v>
      </c>
      <c r="B157" s="16" t="s">
        <v>151</v>
      </c>
      <c r="C157" s="3">
        <v>200</v>
      </c>
      <c r="D157" s="19">
        <v>3827</v>
      </c>
      <c r="E157" s="31">
        <v>21</v>
      </c>
      <c r="F157" s="47">
        <v>1</v>
      </c>
      <c r="G157" s="41">
        <f t="shared" ref="G157:G158" si="16">(+E157*F157)+C157</f>
        <v>221</v>
      </c>
      <c r="H157" s="13"/>
      <c r="I157" s="7"/>
      <c r="J157" s="7"/>
      <c r="K157" s="7"/>
    </row>
    <row r="158" spans="1:11" ht="18">
      <c r="A158" s="15">
        <v>790</v>
      </c>
      <c r="B158" s="16" t="s">
        <v>150</v>
      </c>
      <c r="C158" s="3">
        <v>200</v>
      </c>
      <c r="D158" s="19">
        <v>6668</v>
      </c>
      <c r="E158" s="31">
        <v>21</v>
      </c>
      <c r="F158" s="47">
        <v>1</v>
      </c>
      <c r="G158" s="41">
        <f t="shared" si="16"/>
        <v>221</v>
      </c>
      <c r="H158" s="13"/>
      <c r="I158" s="7"/>
      <c r="J158" s="7"/>
      <c r="K158" s="7"/>
    </row>
    <row r="159" spans="1:11" ht="18">
      <c r="A159" s="15"/>
      <c r="B159" s="16"/>
      <c r="C159" s="3"/>
      <c r="D159" s="19"/>
      <c r="E159" s="31"/>
      <c r="F159" s="47"/>
      <c r="G159" s="41"/>
      <c r="H159" s="13"/>
      <c r="I159" s="7"/>
      <c r="J159" s="7"/>
      <c r="K159" s="7"/>
    </row>
    <row r="160" spans="1:11" ht="18">
      <c r="A160" s="15">
        <f>COUNTIF(A6:A159,"&gt;0")</f>
        <v>153</v>
      </c>
      <c r="B160" s="2" t="s">
        <v>0</v>
      </c>
      <c r="C160" s="32">
        <f>SUM(C6:C159)</f>
        <v>24400</v>
      </c>
      <c r="D160" s="33">
        <f>SUM(D6:D159)</f>
        <v>22978602.119999997</v>
      </c>
      <c r="E160" s="34">
        <f>SUM(E6:E159)</f>
        <v>73319</v>
      </c>
      <c r="F160" s="48"/>
      <c r="G160" s="35">
        <f>SUM(G1:G159)</f>
        <v>79975.520000000004</v>
      </c>
      <c r="H160" s="13"/>
      <c r="I160" s="7"/>
      <c r="J160" s="7"/>
      <c r="K160" s="7"/>
    </row>
    <row r="161" spans="1:11" ht="18">
      <c r="A161" s="15"/>
      <c r="B161" s="4"/>
      <c r="C161" s="5"/>
      <c r="D161" s="5"/>
      <c r="E161" s="6"/>
      <c r="F161" s="49"/>
      <c r="G161" s="43"/>
      <c r="I161" s="7"/>
      <c r="J161" s="7"/>
      <c r="K161" s="7"/>
    </row>
    <row r="162" spans="1:11">
      <c r="A162"/>
      <c r="B162"/>
      <c r="C162"/>
      <c r="D162"/>
      <c r="E162"/>
      <c r="F162" s="37"/>
      <c r="I162" s="7"/>
      <c r="J162" s="7"/>
      <c r="K162" s="7"/>
    </row>
  </sheetData>
  <mergeCells count="1">
    <mergeCell ref="A1:B1"/>
  </mergeCells>
  <phoneticPr fontId="0" type="noConversion"/>
  <pageMargins left="0.17" right="0.16" top="0.28999999999999998" bottom="0.31" header="0.16" footer="0.17"/>
  <pageSetup fitToHeight="5" orientation="landscape" r:id="rId1"/>
  <headerFooter alignWithMargins="0">
    <oddHeader>&amp;LTulare County Auditor-Controller - Property Tax Accounting&amp;R&amp;P</oddHeader>
    <oddFooter>&amp;L&amp;Z&amp;F&amp;R8/23/2018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19.20</vt:lpstr>
      <vt:lpstr>'SCHEDULE 19.20'!Print_Area</vt:lpstr>
      <vt:lpstr>'SCHEDULE 19.20'!Print_Titles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dazevedo</dc:creator>
  <cp:lastModifiedBy>Kris A Kernek</cp:lastModifiedBy>
  <cp:lastPrinted>2018-08-23T15:57:57Z</cp:lastPrinted>
  <dcterms:created xsi:type="dcterms:W3CDTF">2003-05-20T22:43:42Z</dcterms:created>
  <dcterms:modified xsi:type="dcterms:W3CDTF">2020-10-20T22:37:26Z</dcterms:modified>
</cp:coreProperties>
</file>